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 antes" sheetId="1" state="visible" r:id="rId1"/>
    <sheet name="Documentos" sheetId="2" state="visible" r:id="rId2"/>
    <sheet name="Resumo" sheetId="3" state="visible" r:id="rId3"/>
  </sheets>
  <definedNames>
    <definedName name="_xlnm._FilterDatabase" localSheetId="1" hidden="1">'Documentos'!$A$12:$I$72</definedName>
    <definedName name="_xlnm.Print_Titles" localSheetId="1">'Documentos'!$12:$12</definedName>
    <definedName name="_xlnm.Print_Area" localSheetId="1">'Documentos'!$A$1:$I$73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0B1A2B"/>
      <sz val="14"/>
    </font>
    <font>
      <color rgb="005B6B7C"/>
      <sz val="9"/>
    </font>
    <font>
      <b val="1"/>
      <color rgb="00005490"/>
    </font>
    <font>
      <b val="1"/>
      <color rgb="001B2430"/>
    </font>
    <font>
      <b val="1"/>
      <color rgb="00FFFFFF"/>
      <sz val="10"/>
    </font>
    <font>
      <i val="1"/>
      <color rgb="005B6B7C"/>
      <sz val="9"/>
    </font>
    <font>
      <b val="1"/>
      <color rgb="00005490"/>
      <sz val="11"/>
    </font>
    <font>
      <b val="1"/>
      <color rgb="00FFFFFF"/>
      <sz val="9"/>
    </font>
    <font>
      <b val="1"/>
    </font>
    <font>
      <b val="1"/>
      <color rgb="008A5A00"/>
      <sz val="11"/>
    </font>
  </fonts>
  <fills count="6">
    <fill>
      <patternFill/>
    </fill>
    <fill>
      <patternFill patternType="gray125"/>
    </fill>
    <fill>
      <patternFill patternType="solid">
        <fgColor rgb="00DCEBFA"/>
      </patternFill>
    </fill>
    <fill>
      <patternFill patternType="solid">
        <fgColor rgb="00EEF0F3"/>
      </patternFill>
    </fill>
    <fill>
      <patternFill patternType="solid">
        <fgColor rgb="00FCE8B2"/>
      </patternFill>
    </fill>
    <fill>
      <patternFill patternType="solid">
        <fgColor rgb="000B1A2B"/>
      </patternFill>
    </fill>
  </fills>
  <borders count="6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  <border>
      <left/>
      <right/>
      <top style="thin">
        <color rgb="00C9D3DE"/>
      </top>
      <bottom/>
      <diagonal/>
    </border>
    <border>
      <left/>
      <right style="thin">
        <color rgb="00C9D3DE"/>
      </right>
      <top style="thin">
        <color rgb="00C9D3DE"/>
      </top>
      <bottom/>
      <diagonal/>
    </border>
    <border>
      <left/>
      <right/>
      <top style="thin">
        <color rgb="00C9D3DE"/>
      </top>
      <bottom style="thin">
        <color rgb="00C9D3DE"/>
      </bottom>
      <diagonal/>
    </border>
    <border>
      <left/>
      <right style="thin">
        <color rgb="00C9D3DE"/>
      </right>
      <top style="thin">
        <color rgb="00C9D3DE"/>
      </top>
      <bottom style="thin">
        <color rgb="00C9D3DE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applyAlignment="1" applyProtection="1" pivotButton="0" quotePrefix="0" xfId="0">
      <alignment vertical="top" wrapText="1"/>
      <protection locked="0" hidden="0"/>
    </xf>
    <xf numFmtId="164" fontId="0" fillId="2" borderId="1" applyAlignment="1" applyProtection="1" pivotButton="0" quotePrefix="0" xfId="0">
      <alignment vertical="top" wrapText="1"/>
      <protection locked="0" hidden="0"/>
    </xf>
    <xf numFmtId="1" fontId="0" fillId="2" borderId="1" applyAlignment="1" applyProtection="1" pivotButton="0" quotePrefix="0" xfId="0">
      <alignment vertical="top" wrapText="1"/>
      <protection locked="0" hidden="0"/>
    </xf>
    <xf numFmtId="164" fontId="0" fillId="3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8" fillId="5" borderId="1" applyAlignment="1" pivotButton="0" quotePrefix="0" xfId="0">
      <alignment vertical="top" wrapText="1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3"/>
        </patternFill>
      </fill>
    </dxf>
    <dxf>
      <font>
        <b val="1"/>
        <color rgb="008A1C12"/>
      </font>
    </dxf>
    <dxf>
      <fill>
        <patternFill patternType="solid">
          <fgColor rgb="00FCE8B2"/>
        </patternFill>
      </fill>
    </dxf>
    <dxf>
      <font>
        <color rgb="007D869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Manhattan</author>
  </authors>
  <commentList>
    <comment ref="A4" authorId="0" shapeId="0">
      <text>
        <t>Razão social da empresa.</t>
      </text>
    </comment>
    <comment ref="A5" authorId="0" shapeId="0">
      <text>
        <t>Quem mantém a lista em dia.</t>
      </text>
    </comment>
    <comment ref="A6" authorId="0" shapeId="0">
      <text>
        <t>Data em que a lista foi conferida inteira pela última vez.</t>
      </text>
    </comment>
    <comment ref="A7" authorId="0" shapeId="0">
      <text>
        <t>Com quantos dias de antecedência a planilha passa a avisar. Escolha da empresa, não prazo da lei.</t>
      </text>
    </comment>
    <comment ref="A8" authorId="0" shapeId="0">
      <text>
        <t>Data provável de apresentação dos documentos, como a da sessão ou a da convocação. As validades anteriores a ela ficam em âmbar.</t>
      </text>
    </comment>
    <comment ref="A9" authorId="0" shapeId="0">
      <text>
        <t>Se não for a data de hoje, mande o programa recalcular.</t>
      </text>
    </comment>
    <comment ref="A12" authorId="0" shapeId="0">
      <text>
        <t>Nome do documento como consta dele, por exemplo "Certidão trabalhista" ou "Atestado de capacidade técnica". Um documento por linha.</t>
      </text>
    </comment>
    <comment ref="B12" authorId="0" shapeId="0">
      <text>
        <t>Veja "Os grupos" na aba Leia antes.</t>
      </text>
    </comment>
    <comment ref="C12" authorId="0" shapeId="0">
      <text>
        <t>Quem emite: órgão público, cliente que deu o atestado, entidade profissional, Junta Comercial, contador.</t>
      </text>
    </comment>
    <comment ref="D12" authorId="0" shapeId="0">
      <text>
        <t>Data que consta do documento.</t>
      </text>
    </comment>
    <comment ref="E12" authorId="0" shapeId="0">
      <text>
        <t>Data até a qual o documento vale, como consta dele. Vazia se o documento não traz validade. Se for uma data de revisão escolhida pela empresa, anote o motivo em Observação.</t>
      </text>
    </comment>
    <comment ref="F12" authorId="0" shapeId="0">
      <text>
        <t>Negativo quando o documento já venceu; zero quando vence hoje.</t>
      </text>
    </comment>
    <comment ref="G12" authorId="0" shapeId="0">
      <text>
        <t>Veja "Situação" na aba Leia antes. O documento vale até o fim do dia da validade.</t>
      </text>
    </comment>
    <comment ref="H12" authorId="0" shapeId="0">
      <text>
        <t>Pasta, link ou caminho do arquivo. Não anote senha nem código de acesso.</t>
      </text>
    </comment>
    <comment ref="I12" authorId="0" shapeId="0">
      <text>
        <t>Item do edital que pede o documento, motivo da data de revisão, pendência ou versão anterior.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Calendário de validades · Leia antes</t>
        </is>
      </c>
    </row>
    <row r="2">
      <c r="A2" s="2" t="inlineStr">
        <is>
          <t>Manhattan · manhattan.net.br · Modelo de referência: adapte à realidade da sua empresa.</t>
        </is>
      </c>
    </row>
    <row r="4" ht="59" customHeight="1">
      <c r="A4" s="3" t="inlineStr">
        <is>
          <t>O que a planilha faz.</t>
        </is>
      </c>
      <c r="B4" s="4" t="inlineStr">
        <is>
          <t>Reúne os documentos da habilitação numa só lista e mostra, a cada abertura, quantos dias faltam para cada um vencer, a situação de cada um e os próximos vencimentos. Não emite nem confere documento: quem emite é o órgão competente, o cliente ou a entidade profissional; quem confere o conteúdo, contra cada edital, é a empresa.</t>
        </is>
      </c>
    </row>
    <row r="5" ht="45" customHeight="1">
      <c r="A5" s="3" t="inlineStr">
        <is>
          <t>Como preencher.</t>
        </is>
      </c>
      <c r="B5" s="4" t="inlineStr">
        <is>
          <t>Primeiro, o cabeçalho da aba Documentos. Depois, uma linha por documento, só nas células azuis; as cinzas são calculadas. Ao renovar um documento, atualize a mesma linha: novas datas, novo arquivo e, se quiser, a versão anterior anotada em Observação.</t>
        </is>
      </c>
    </row>
    <row r="6" ht="31" customHeight="1">
      <c r="A6" s="3" t="inlineStr">
        <is>
          <t>Os grupos.</t>
        </is>
      </c>
      <c r="B6" s="4" t="inlineStr">
        <is>
          <t>A coluna Grupo segue a divisão da habilitação na lei (art. 62 da Lei nº 14.133/2021), mais Declaração e Outro.</t>
        </is>
      </c>
    </row>
    <row r="7" ht="31" customHeight="1">
      <c r="A7" s="3" t="inlineStr">
        <is>
          <t>Existência e representação.</t>
        </is>
      </c>
      <c r="B7" s="4" t="inlineStr">
        <is>
          <t>Ato constitutivo e alterações, prova de quem administra, procuração e autorização para a atividade, quando cabível (art. 66).</t>
        </is>
      </c>
    </row>
    <row r="8" ht="31" customHeight="1">
      <c r="A8" s="3" t="inlineStr">
        <is>
          <t>Técnica.</t>
        </is>
      </c>
      <c r="B8" s="4" t="inlineStr">
        <is>
          <t>Atestados de capacidade técnica, registro na entidade profissional competente e registros ou licenças exigidos por lei especial (art. 67).</t>
        </is>
      </c>
    </row>
    <row r="9" ht="45" customHeight="1">
      <c r="A9" s="3" t="inlineStr">
        <is>
          <t>Fiscal social e trabalhista.</t>
        </is>
      </c>
      <c r="B9" s="4" t="inlineStr">
        <is>
          <t>Inscrição no CNPJ e no cadastro de contribuintes estadual ou municipal, certidões de regularidade perante as Fazendas federal, estadual e municipal, certificado de regularidade do FGTS e certidão trabalhista (art. 68).</t>
        </is>
      </c>
    </row>
    <row r="10" ht="31" customHeight="1">
      <c r="A10" s="3" t="inlineStr">
        <is>
          <t>Econômico-financeira.</t>
        </is>
      </c>
      <c r="B10" s="4" t="inlineStr">
        <is>
          <t>Balanço patrimonial e demais demonstrações contábeis e certidão negativa de feitos sobre falência (art. 69).</t>
        </is>
      </c>
    </row>
    <row r="11" ht="45" customHeight="1">
      <c r="A11" s="3" t="inlineStr">
        <is>
          <t>Declaração.</t>
        </is>
      </c>
      <c r="B11" s="4" t="inlineStr">
        <is>
          <t>Declarações que a empresa mantém prontas como base, como a de enquadramento como microempresa ou empresa de pequeno porte e a do profissional da área contábil sobre os índices, quando o edital a pede (arts. 63 e 69, § 1º).</t>
        </is>
      </c>
    </row>
    <row r="12" ht="17" customHeight="1">
      <c r="A12" s="3" t="inlineStr">
        <is>
          <t>Outro.</t>
        </is>
      </c>
      <c r="B12" s="4" t="inlineStr">
        <is>
          <t>Registro cadastral, certificado digital da empresa, documentos do produto e o que mais o edital pedir.</t>
        </is>
      </c>
    </row>
    <row r="13" ht="59" customHeight="1">
      <c r="A13" s="3" t="inlineStr">
        <is>
          <t>Validade.</t>
        </is>
      </c>
      <c r="B13" s="4" t="inlineStr">
        <is>
          <t>Use a data que consta do documento. Documento sem validade impressa, como o ato constitutivo, o atestado e o balanço, fica com a Validade vazia e aparece como "Sem validade". Se o edital fixar prazo contado da emissão, ou se a empresa quiser revisar o documento numa data certa, use essa data como Validade e anote o motivo em Observação.</t>
        </is>
      </c>
    </row>
    <row r="14" ht="45" customHeight="1">
      <c r="A14" s="3" t="inlineStr">
        <is>
          <t>Aviso de vencimento.</t>
        </is>
      </c>
      <c r="B14" s="4" t="inlineStr">
        <is>
          <t>A célula "Aviso de vencimento (dias)", no cabeçalho da aba Documentos, nasce com quinze dias e pode ser mudada. É uma escolha da empresa, não um prazo da lei: use uma antecedência que dê tempo de renovar o documento mais demorado de obter.</t>
        </is>
      </c>
    </row>
    <row r="15" ht="45" customHeight="1">
      <c r="A15" s="3" t="inlineStr">
        <is>
          <t>Situação.</t>
        </is>
      </c>
      <c r="B15" s="4" t="inlineStr">
        <is>
          <t>Calculada pela planilha. Vencido: a validade já passou. Vence em até N dias, sendo N o aviso escolhido: vence hoje ou dentro do aviso. Em dia: vence depois do aviso. Sem validade: o documento está na lista sem data de validade.</t>
        </is>
      </c>
    </row>
    <row r="16" ht="59" customHeight="1">
      <c r="A16" s="3" t="inlineStr">
        <is>
          <t>Válido na data certa.</t>
        </is>
      </c>
      <c r="B16" s="4" t="inlineStr">
        <is>
          <t>Na licitação, o documento precisa estar válido na data em que for apresentado, não na data em que a pasta foi montada. Em regra, só o vencedor apresenta os documentos (art. 63, II), e a regularidade fiscal é exigida depois do julgamento das propostas, só do mais bem classificado (art. 63, III). Prepare tudo antes, mesmo assim, e use a Data de conferência para ver o que estará vencido no dia da apresentação.</t>
        </is>
      </c>
    </row>
    <row r="17" ht="45" customHeight="1">
      <c r="A17" s="3" t="inlineStr">
        <is>
          <t>Depois da entrega.</t>
        </is>
      </c>
      <c r="B17" s="4" t="inlineStr">
        <is>
          <t>Documento cuja validade expirou depois da data de recebimento das propostas pode ser atualizado em diligência (art. 64, II). Fora das hipóteses do art. 64, documento novo não é aceito. Tenha as versões renovadas à mão.</t>
        </is>
      </c>
    </row>
    <row r="18" ht="45" customHeight="1">
      <c r="A18" s="3" t="inlineStr">
        <is>
          <t>Registro cadastral.</t>
        </is>
      </c>
      <c r="B18" s="4" t="inlineStr">
        <is>
          <t>Quando o edital o aceita no lugar dos documentos (art. 70, II), lance o registro no grupo Outro e confira se ele está atualizado e cobre o que o edital pede. O sistema de registro cadastral unificado fica no Portal Nacional de Contratações Públicas (art. 87).</t>
        </is>
      </c>
    </row>
    <row r="19" ht="31" customHeight="1">
      <c r="A19" s="3" t="inlineStr">
        <is>
          <t>Durante o contrato.</t>
        </is>
      </c>
      <c r="B19" s="4" t="inlineStr">
        <is>
          <t>As condições de habilitação continuam exigidas durante a execução, e o contrato pode pedir certidões de regularidade a cada pagamento. Mantenha a planilha em uso enquanto houver contrato.</t>
        </is>
      </c>
    </row>
    <row r="20" ht="31" customHeight="1">
      <c r="A20" s="3" t="inlineStr">
        <is>
          <t>Onde está o arquivo.</t>
        </is>
      </c>
      <c r="B20" s="4" t="inlineStr">
        <is>
          <t>Anote a pasta, o link ou o caminho do arquivo. Das certidões emitidas pela internet, guarde o arquivo original. Não anote senha, código de acesso nem dados do certificado digital.</t>
        </is>
      </c>
    </row>
    <row r="21" ht="31" customHeight="1">
      <c r="A21" s="3" t="inlineStr">
        <is>
          <t>Mais linhas.</t>
        </is>
      </c>
      <c r="B21" s="4" t="inlineStr">
        <is>
          <t>Insira as novas linhas acima da linha de fecho, no fim da tabela, e copie as fórmulas da linha de cima. Assim elas entram nas contas do Resumo.</t>
        </is>
      </c>
    </row>
    <row r="22" ht="31" customHeight="1">
      <c r="A22" s="3" t="inlineStr">
        <is>
          <t>Data de hoje.</t>
        </is>
      </c>
      <c r="B22" s="4" t="inlineStr">
        <is>
          <t>As contas usam a data do computador. O cabeçalho das abas Documentos e Resumo mostra a data usada: se não for a de hoje, mande o programa recalcular.</t>
        </is>
      </c>
    </row>
    <row r="24">
      <c r="A24" s="5" t="inlineStr">
        <is>
          <t>Cores</t>
        </is>
      </c>
      <c r="B24" s="6" t="inlineStr">
        <is>
          <t>Entrada: preencha</t>
        </is>
      </c>
    </row>
    <row r="25">
      <c r="B25" s="7" t="inlineStr">
        <is>
          <t>Cálculo: não altere</t>
        </is>
      </c>
    </row>
    <row r="26">
      <c r="B26" s="8" t="inlineStr">
        <is>
          <t>Aviso: confira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4" customWidth="1" min="1" max="1"/>
    <col width="26" customWidth="1" min="2" max="2"/>
    <col width="28" customWidth="1" min="3" max="3"/>
    <col width="13" customWidth="1" min="4" max="4"/>
    <col width="13" customWidth="1" min="5" max="5"/>
    <col width="11" customWidth="1" min="6" max="6"/>
    <col width="22" customWidth="1" min="7" max="7"/>
    <col width="36" customWidth="1" min="8" max="8"/>
    <col width="40" customWidth="1" min="9" max="9"/>
    <col hidden="1" width="6" customWidth="1" min="10" max="10"/>
    <col hidden="1" width="6" customWidth="1" min="11" max="11"/>
  </cols>
  <sheetData>
    <row r="1">
      <c r="A1" s="1" t="inlineStr">
        <is>
          <t>Calendário de validades · Documentos</t>
        </is>
      </c>
    </row>
    <row r="2">
      <c r="A2" s="2" t="inlineStr">
        <is>
          <t>Manhattan · manhattan.net.br · Modelo de referência: adapte à realidade da sua empresa.</t>
        </is>
      </c>
    </row>
    <row r="4" ht="20" customHeight="1">
      <c r="A4" s="9" t="inlineStr">
        <is>
          <t>Empresa</t>
        </is>
      </c>
      <c r="B4" s="10" t="n"/>
    </row>
    <row r="5" ht="20" customHeight="1">
      <c r="A5" s="9" t="inlineStr">
        <is>
          <t>Responsável pela planilha</t>
        </is>
      </c>
      <c r="B5" s="10" t="n"/>
    </row>
    <row r="6" ht="20" customHeight="1">
      <c r="A6" s="9" t="inlineStr">
        <is>
          <t>Última revisão da lista</t>
        </is>
      </c>
      <c r="B6" s="11" t="n"/>
    </row>
    <row r="7" ht="20" customHeight="1">
      <c r="A7" s="9" t="inlineStr">
        <is>
          <t>Aviso de vencimento (dias)</t>
        </is>
      </c>
      <c r="B7" s="12" t="n">
        <v>15</v>
      </c>
    </row>
    <row r="8" ht="20" customHeight="1">
      <c r="A8" s="9" t="inlineStr">
        <is>
          <t>Data de conferência</t>
        </is>
      </c>
      <c r="B8" s="11" t="n"/>
    </row>
    <row r="9" ht="20" customHeight="1">
      <c r="A9" s="9" t="inlineStr">
        <is>
          <t>Data de hoje usada nas contas</t>
        </is>
      </c>
      <c r="B9" s="13">
        <f>TODAY()</f>
        <v/>
      </c>
    </row>
    <row r="12" ht="32" customHeight="1">
      <c r="A12" s="14" t="inlineStr">
        <is>
          <t>Documento</t>
        </is>
      </c>
      <c r="B12" s="14" t="inlineStr">
        <is>
          <t>Grupo</t>
        </is>
      </c>
      <c r="C12" s="14" t="inlineStr">
        <is>
          <t>Emissor</t>
        </is>
      </c>
      <c r="D12" s="14" t="inlineStr">
        <is>
          <t>Data de emissão</t>
        </is>
      </c>
      <c r="E12" s="14" t="inlineStr">
        <is>
          <t>Validade</t>
        </is>
      </c>
      <c r="F12" s="14" t="inlineStr">
        <is>
          <t>Dias para vencer</t>
        </is>
      </c>
      <c r="G12" s="14" t="inlineStr">
        <is>
          <t>Situação</t>
        </is>
      </c>
      <c r="H12" s="14" t="inlineStr">
        <is>
          <t>Onde está o arquivo</t>
        </is>
      </c>
      <c r="I12" s="14" t="inlineStr">
        <is>
          <t>Observação</t>
        </is>
      </c>
    </row>
    <row r="13" ht="30" customHeight="1">
      <c r="A13" s="10" t="n"/>
      <c r="B13" s="10" t="n"/>
      <c r="C13" s="10" t="n"/>
      <c r="D13" s="11" t="n"/>
      <c r="E13" s="11" t="n"/>
      <c r="F13" s="15">
        <f>IF(E13="","",E13-$B$9)</f>
        <v/>
      </c>
      <c r="G13" s="16">
        <f>IF(A13="","",IF(E13="","Sem validade",IF(F13&lt;0,"Vencido",IF(F13&lt;=$B$7,"Vence em até "&amp;$B$7&amp;" dias","Em dia"))))</f>
        <v/>
      </c>
      <c r="H13" s="10" t="n"/>
      <c r="I13" s="10" t="n"/>
      <c r="J13">
        <f>IF(OR(A13="",E13=""),"",COUNTIFS($A$13:$A$73,"?*",$E$13:$E$73,"&lt;"&amp;E13)+COUNTIFS($A$13:$A13,"?*",$E$13:$E13,E13&amp;""))</f>
        <v/>
      </c>
      <c r="K13">
        <f>IF(AND(D13&lt;&gt;"",E13&lt;&gt;""),IF(E13&lt;D13,1,0),0)</f>
        <v/>
      </c>
    </row>
    <row r="14" ht="30" customHeight="1">
      <c r="A14" s="10" t="n"/>
      <c r="B14" s="10" t="n"/>
      <c r="C14" s="10" t="n"/>
      <c r="D14" s="11" t="n"/>
      <c r="E14" s="11" t="n"/>
      <c r="F14" s="15">
        <f>IF(E14="","",E14-$B$9)</f>
        <v/>
      </c>
      <c r="G14" s="16">
        <f>IF(A14="","",IF(E14="","Sem validade",IF(F14&lt;0,"Vencido",IF(F14&lt;=$B$7,"Vence em até "&amp;$B$7&amp;" dias","Em dia"))))</f>
        <v/>
      </c>
      <c r="H14" s="10" t="n"/>
      <c r="I14" s="10" t="n"/>
      <c r="J14">
        <f>IF(OR(A14="",E14=""),"",COUNTIFS($A$13:$A$73,"?*",$E$13:$E$73,"&lt;"&amp;E14)+COUNTIFS($A$13:$A14,"?*",$E$13:$E14,E14&amp;""))</f>
        <v/>
      </c>
      <c r="K14">
        <f>IF(AND(D14&lt;&gt;"",E14&lt;&gt;""),IF(E14&lt;D14,1,0),0)</f>
        <v/>
      </c>
    </row>
    <row r="15" ht="30" customHeight="1">
      <c r="A15" s="10" t="n"/>
      <c r="B15" s="10" t="n"/>
      <c r="C15" s="10" t="n"/>
      <c r="D15" s="11" t="n"/>
      <c r="E15" s="11" t="n"/>
      <c r="F15" s="15">
        <f>IF(E15="","",E15-$B$9)</f>
        <v/>
      </c>
      <c r="G15" s="16">
        <f>IF(A15="","",IF(E15="","Sem validade",IF(F15&lt;0,"Vencido",IF(F15&lt;=$B$7,"Vence em até "&amp;$B$7&amp;" dias","Em dia"))))</f>
        <v/>
      </c>
      <c r="H15" s="10" t="n"/>
      <c r="I15" s="10" t="n"/>
      <c r="J15">
        <f>IF(OR(A15="",E15=""),"",COUNTIFS($A$13:$A$73,"?*",$E$13:$E$73,"&lt;"&amp;E15)+COUNTIFS($A$13:$A15,"?*",$E$13:$E15,E15&amp;""))</f>
        <v/>
      </c>
      <c r="K15">
        <f>IF(AND(D15&lt;&gt;"",E15&lt;&gt;""),IF(E15&lt;D15,1,0),0)</f>
        <v/>
      </c>
    </row>
    <row r="16" ht="30" customHeight="1">
      <c r="A16" s="10" t="n"/>
      <c r="B16" s="10" t="n"/>
      <c r="C16" s="10" t="n"/>
      <c r="D16" s="11" t="n"/>
      <c r="E16" s="11" t="n"/>
      <c r="F16" s="15">
        <f>IF(E16="","",E16-$B$9)</f>
        <v/>
      </c>
      <c r="G16" s="16">
        <f>IF(A16="","",IF(E16="","Sem validade",IF(F16&lt;0,"Vencido",IF(F16&lt;=$B$7,"Vence em até "&amp;$B$7&amp;" dias","Em dia"))))</f>
        <v/>
      </c>
      <c r="H16" s="10" t="n"/>
      <c r="I16" s="10" t="n"/>
      <c r="J16">
        <f>IF(OR(A16="",E16=""),"",COUNTIFS($A$13:$A$73,"?*",$E$13:$E$73,"&lt;"&amp;E16)+COUNTIFS($A$13:$A16,"?*",$E$13:$E16,E16&amp;""))</f>
        <v/>
      </c>
      <c r="K16">
        <f>IF(AND(D16&lt;&gt;"",E16&lt;&gt;""),IF(E16&lt;D16,1,0),0)</f>
        <v/>
      </c>
    </row>
    <row r="17" ht="30" customHeight="1">
      <c r="A17" s="10" t="n"/>
      <c r="B17" s="10" t="n"/>
      <c r="C17" s="10" t="n"/>
      <c r="D17" s="11" t="n"/>
      <c r="E17" s="11" t="n"/>
      <c r="F17" s="15">
        <f>IF(E17="","",E17-$B$9)</f>
        <v/>
      </c>
      <c r="G17" s="16">
        <f>IF(A17="","",IF(E17="","Sem validade",IF(F17&lt;0,"Vencido",IF(F17&lt;=$B$7,"Vence em até "&amp;$B$7&amp;" dias","Em dia"))))</f>
        <v/>
      </c>
      <c r="H17" s="10" t="n"/>
      <c r="I17" s="10" t="n"/>
      <c r="J17">
        <f>IF(OR(A17="",E17=""),"",COUNTIFS($A$13:$A$73,"?*",$E$13:$E$73,"&lt;"&amp;E17)+COUNTIFS($A$13:$A17,"?*",$E$13:$E17,E17&amp;""))</f>
        <v/>
      </c>
      <c r="K17">
        <f>IF(AND(D17&lt;&gt;"",E17&lt;&gt;""),IF(E17&lt;D17,1,0),0)</f>
        <v/>
      </c>
    </row>
    <row r="18" ht="30" customHeight="1">
      <c r="A18" s="10" t="n"/>
      <c r="B18" s="10" t="n"/>
      <c r="C18" s="10" t="n"/>
      <c r="D18" s="11" t="n"/>
      <c r="E18" s="11" t="n"/>
      <c r="F18" s="15">
        <f>IF(E18="","",E18-$B$9)</f>
        <v/>
      </c>
      <c r="G18" s="16">
        <f>IF(A18="","",IF(E18="","Sem validade",IF(F18&lt;0,"Vencido",IF(F18&lt;=$B$7,"Vence em até "&amp;$B$7&amp;" dias","Em dia"))))</f>
        <v/>
      </c>
      <c r="H18" s="10" t="n"/>
      <c r="I18" s="10" t="n"/>
      <c r="J18">
        <f>IF(OR(A18="",E18=""),"",COUNTIFS($A$13:$A$73,"?*",$E$13:$E$73,"&lt;"&amp;E18)+COUNTIFS($A$13:$A18,"?*",$E$13:$E18,E18&amp;""))</f>
        <v/>
      </c>
      <c r="K18">
        <f>IF(AND(D18&lt;&gt;"",E18&lt;&gt;""),IF(E18&lt;D18,1,0),0)</f>
        <v/>
      </c>
    </row>
    <row r="19" ht="30" customHeight="1">
      <c r="A19" s="10" t="n"/>
      <c r="B19" s="10" t="n"/>
      <c r="C19" s="10" t="n"/>
      <c r="D19" s="11" t="n"/>
      <c r="E19" s="11" t="n"/>
      <c r="F19" s="15">
        <f>IF(E19="","",E19-$B$9)</f>
        <v/>
      </c>
      <c r="G19" s="16">
        <f>IF(A19="","",IF(E19="","Sem validade",IF(F19&lt;0,"Vencido",IF(F19&lt;=$B$7,"Vence em até "&amp;$B$7&amp;" dias","Em dia"))))</f>
        <v/>
      </c>
      <c r="H19" s="10" t="n"/>
      <c r="I19" s="10" t="n"/>
      <c r="J19">
        <f>IF(OR(A19="",E19=""),"",COUNTIFS($A$13:$A$73,"?*",$E$13:$E$73,"&lt;"&amp;E19)+COUNTIFS($A$13:$A19,"?*",$E$13:$E19,E19&amp;""))</f>
        <v/>
      </c>
      <c r="K19">
        <f>IF(AND(D19&lt;&gt;"",E19&lt;&gt;""),IF(E19&lt;D19,1,0),0)</f>
        <v/>
      </c>
    </row>
    <row r="20" ht="30" customHeight="1">
      <c r="A20" s="10" t="n"/>
      <c r="B20" s="10" t="n"/>
      <c r="C20" s="10" t="n"/>
      <c r="D20" s="11" t="n"/>
      <c r="E20" s="11" t="n"/>
      <c r="F20" s="15">
        <f>IF(E20="","",E20-$B$9)</f>
        <v/>
      </c>
      <c r="G20" s="16">
        <f>IF(A20="","",IF(E20="","Sem validade",IF(F20&lt;0,"Vencido",IF(F20&lt;=$B$7,"Vence em até "&amp;$B$7&amp;" dias","Em dia"))))</f>
        <v/>
      </c>
      <c r="H20" s="10" t="n"/>
      <c r="I20" s="10" t="n"/>
      <c r="J20">
        <f>IF(OR(A20="",E20=""),"",COUNTIFS($A$13:$A$73,"?*",$E$13:$E$73,"&lt;"&amp;E20)+COUNTIFS($A$13:$A20,"?*",$E$13:$E20,E20&amp;""))</f>
        <v/>
      </c>
      <c r="K20">
        <f>IF(AND(D20&lt;&gt;"",E20&lt;&gt;""),IF(E20&lt;D20,1,0),0)</f>
        <v/>
      </c>
    </row>
    <row r="21" ht="30" customHeight="1">
      <c r="A21" s="10" t="n"/>
      <c r="B21" s="10" t="n"/>
      <c r="C21" s="10" t="n"/>
      <c r="D21" s="11" t="n"/>
      <c r="E21" s="11" t="n"/>
      <c r="F21" s="15">
        <f>IF(E21="","",E21-$B$9)</f>
        <v/>
      </c>
      <c r="G21" s="16">
        <f>IF(A21="","",IF(E21="","Sem validade",IF(F21&lt;0,"Vencido",IF(F21&lt;=$B$7,"Vence em até "&amp;$B$7&amp;" dias","Em dia"))))</f>
        <v/>
      </c>
      <c r="H21" s="10" t="n"/>
      <c r="I21" s="10" t="n"/>
      <c r="J21">
        <f>IF(OR(A21="",E21=""),"",COUNTIFS($A$13:$A$73,"?*",$E$13:$E$73,"&lt;"&amp;E21)+COUNTIFS($A$13:$A21,"?*",$E$13:$E21,E21&amp;""))</f>
        <v/>
      </c>
      <c r="K21">
        <f>IF(AND(D21&lt;&gt;"",E21&lt;&gt;""),IF(E21&lt;D21,1,0),0)</f>
        <v/>
      </c>
    </row>
    <row r="22" ht="30" customHeight="1">
      <c r="A22" s="10" t="n"/>
      <c r="B22" s="10" t="n"/>
      <c r="C22" s="10" t="n"/>
      <c r="D22" s="11" t="n"/>
      <c r="E22" s="11" t="n"/>
      <c r="F22" s="15">
        <f>IF(E22="","",E22-$B$9)</f>
        <v/>
      </c>
      <c r="G22" s="16">
        <f>IF(A22="","",IF(E22="","Sem validade",IF(F22&lt;0,"Vencido",IF(F22&lt;=$B$7,"Vence em até "&amp;$B$7&amp;" dias","Em dia"))))</f>
        <v/>
      </c>
      <c r="H22" s="10" t="n"/>
      <c r="I22" s="10" t="n"/>
      <c r="J22">
        <f>IF(OR(A22="",E22=""),"",COUNTIFS($A$13:$A$73,"?*",$E$13:$E$73,"&lt;"&amp;E22)+COUNTIFS($A$13:$A22,"?*",$E$13:$E22,E22&amp;""))</f>
        <v/>
      </c>
      <c r="K22">
        <f>IF(AND(D22&lt;&gt;"",E22&lt;&gt;""),IF(E22&lt;D22,1,0),0)</f>
        <v/>
      </c>
    </row>
    <row r="23" ht="30" customHeight="1">
      <c r="A23" s="10" t="n"/>
      <c r="B23" s="10" t="n"/>
      <c r="C23" s="10" t="n"/>
      <c r="D23" s="11" t="n"/>
      <c r="E23" s="11" t="n"/>
      <c r="F23" s="15">
        <f>IF(E23="","",E23-$B$9)</f>
        <v/>
      </c>
      <c r="G23" s="16">
        <f>IF(A23="","",IF(E23="","Sem validade",IF(F23&lt;0,"Vencido",IF(F23&lt;=$B$7,"Vence em até "&amp;$B$7&amp;" dias","Em dia"))))</f>
        <v/>
      </c>
      <c r="H23" s="10" t="n"/>
      <c r="I23" s="10" t="n"/>
      <c r="J23">
        <f>IF(OR(A23="",E23=""),"",COUNTIFS($A$13:$A$73,"?*",$E$13:$E$73,"&lt;"&amp;E23)+COUNTIFS($A$13:$A23,"?*",$E$13:$E23,E23&amp;""))</f>
        <v/>
      </c>
      <c r="K23">
        <f>IF(AND(D23&lt;&gt;"",E23&lt;&gt;""),IF(E23&lt;D23,1,0),0)</f>
        <v/>
      </c>
    </row>
    <row r="24" ht="30" customHeight="1">
      <c r="A24" s="10" t="n"/>
      <c r="B24" s="10" t="n"/>
      <c r="C24" s="10" t="n"/>
      <c r="D24" s="11" t="n"/>
      <c r="E24" s="11" t="n"/>
      <c r="F24" s="15">
        <f>IF(E24="","",E24-$B$9)</f>
        <v/>
      </c>
      <c r="G24" s="16">
        <f>IF(A24="","",IF(E24="","Sem validade",IF(F24&lt;0,"Vencido",IF(F24&lt;=$B$7,"Vence em até "&amp;$B$7&amp;" dias","Em dia"))))</f>
        <v/>
      </c>
      <c r="H24" s="10" t="n"/>
      <c r="I24" s="10" t="n"/>
      <c r="J24">
        <f>IF(OR(A24="",E24=""),"",COUNTIFS($A$13:$A$73,"?*",$E$13:$E$73,"&lt;"&amp;E24)+COUNTIFS($A$13:$A24,"?*",$E$13:$E24,E24&amp;""))</f>
        <v/>
      </c>
      <c r="K24">
        <f>IF(AND(D24&lt;&gt;"",E24&lt;&gt;""),IF(E24&lt;D24,1,0),0)</f>
        <v/>
      </c>
    </row>
    <row r="25" ht="30" customHeight="1">
      <c r="A25" s="10" t="n"/>
      <c r="B25" s="10" t="n"/>
      <c r="C25" s="10" t="n"/>
      <c r="D25" s="11" t="n"/>
      <c r="E25" s="11" t="n"/>
      <c r="F25" s="15">
        <f>IF(E25="","",E25-$B$9)</f>
        <v/>
      </c>
      <c r="G25" s="16">
        <f>IF(A25="","",IF(E25="","Sem validade",IF(F25&lt;0,"Vencido",IF(F25&lt;=$B$7,"Vence em até "&amp;$B$7&amp;" dias","Em dia"))))</f>
        <v/>
      </c>
      <c r="H25" s="10" t="n"/>
      <c r="I25" s="10" t="n"/>
      <c r="J25">
        <f>IF(OR(A25="",E25=""),"",COUNTIFS($A$13:$A$73,"?*",$E$13:$E$73,"&lt;"&amp;E25)+COUNTIFS($A$13:$A25,"?*",$E$13:$E25,E25&amp;""))</f>
        <v/>
      </c>
      <c r="K25">
        <f>IF(AND(D25&lt;&gt;"",E25&lt;&gt;""),IF(E25&lt;D25,1,0),0)</f>
        <v/>
      </c>
    </row>
    <row r="26" ht="30" customHeight="1">
      <c r="A26" s="10" t="n"/>
      <c r="B26" s="10" t="n"/>
      <c r="C26" s="10" t="n"/>
      <c r="D26" s="11" t="n"/>
      <c r="E26" s="11" t="n"/>
      <c r="F26" s="15">
        <f>IF(E26="","",E26-$B$9)</f>
        <v/>
      </c>
      <c r="G26" s="16">
        <f>IF(A26="","",IF(E26="","Sem validade",IF(F26&lt;0,"Vencido",IF(F26&lt;=$B$7,"Vence em até "&amp;$B$7&amp;" dias","Em dia"))))</f>
        <v/>
      </c>
      <c r="H26" s="10" t="n"/>
      <c r="I26" s="10" t="n"/>
      <c r="J26">
        <f>IF(OR(A26="",E26=""),"",COUNTIFS($A$13:$A$73,"?*",$E$13:$E$73,"&lt;"&amp;E26)+COUNTIFS($A$13:$A26,"?*",$E$13:$E26,E26&amp;""))</f>
        <v/>
      </c>
      <c r="K26">
        <f>IF(AND(D26&lt;&gt;"",E26&lt;&gt;""),IF(E26&lt;D26,1,0),0)</f>
        <v/>
      </c>
    </row>
    <row r="27" ht="30" customHeight="1">
      <c r="A27" s="10" t="n"/>
      <c r="B27" s="10" t="n"/>
      <c r="C27" s="10" t="n"/>
      <c r="D27" s="11" t="n"/>
      <c r="E27" s="11" t="n"/>
      <c r="F27" s="15">
        <f>IF(E27="","",E27-$B$9)</f>
        <v/>
      </c>
      <c r="G27" s="16">
        <f>IF(A27="","",IF(E27="","Sem validade",IF(F27&lt;0,"Vencido",IF(F27&lt;=$B$7,"Vence em até "&amp;$B$7&amp;" dias","Em dia"))))</f>
        <v/>
      </c>
      <c r="H27" s="10" t="n"/>
      <c r="I27" s="10" t="n"/>
      <c r="J27">
        <f>IF(OR(A27="",E27=""),"",COUNTIFS($A$13:$A$73,"?*",$E$13:$E$73,"&lt;"&amp;E27)+COUNTIFS($A$13:$A27,"?*",$E$13:$E27,E27&amp;""))</f>
        <v/>
      </c>
      <c r="K27">
        <f>IF(AND(D27&lt;&gt;"",E27&lt;&gt;""),IF(E27&lt;D27,1,0),0)</f>
        <v/>
      </c>
    </row>
    <row r="28" ht="30" customHeight="1">
      <c r="A28" s="10" t="n"/>
      <c r="B28" s="10" t="n"/>
      <c r="C28" s="10" t="n"/>
      <c r="D28" s="11" t="n"/>
      <c r="E28" s="11" t="n"/>
      <c r="F28" s="15">
        <f>IF(E28="","",E28-$B$9)</f>
        <v/>
      </c>
      <c r="G28" s="16">
        <f>IF(A28="","",IF(E28="","Sem validade",IF(F28&lt;0,"Vencido",IF(F28&lt;=$B$7,"Vence em até "&amp;$B$7&amp;" dias","Em dia"))))</f>
        <v/>
      </c>
      <c r="H28" s="10" t="n"/>
      <c r="I28" s="10" t="n"/>
      <c r="J28">
        <f>IF(OR(A28="",E28=""),"",COUNTIFS($A$13:$A$73,"?*",$E$13:$E$73,"&lt;"&amp;E28)+COUNTIFS($A$13:$A28,"?*",$E$13:$E28,E28&amp;""))</f>
        <v/>
      </c>
      <c r="K28">
        <f>IF(AND(D28&lt;&gt;"",E28&lt;&gt;""),IF(E28&lt;D28,1,0),0)</f>
        <v/>
      </c>
    </row>
    <row r="29" ht="30" customHeight="1">
      <c r="A29" s="10" t="n"/>
      <c r="B29" s="10" t="n"/>
      <c r="C29" s="10" t="n"/>
      <c r="D29" s="11" t="n"/>
      <c r="E29" s="11" t="n"/>
      <c r="F29" s="15">
        <f>IF(E29="","",E29-$B$9)</f>
        <v/>
      </c>
      <c r="G29" s="16">
        <f>IF(A29="","",IF(E29="","Sem validade",IF(F29&lt;0,"Vencido",IF(F29&lt;=$B$7,"Vence em até "&amp;$B$7&amp;" dias","Em dia"))))</f>
        <v/>
      </c>
      <c r="H29" s="10" t="n"/>
      <c r="I29" s="10" t="n"/>
      <c r="J29">
        <f>IF(OR(A29="",E29=""),"",COUNTIFS($A$13:$A$73,"?*",$E$13:$E$73,"&lt;"&amp;E29)+COUNTIFS($A$13:$A29,"?*",$E$13:$E29,E29&amp;""))</f>
        <v/>
      </c>
      <c r="K29">
        <f>IF(AND(D29&lt;&gt;"",E29&lt;&gt;""),IF(E29&lt;D29,1,0),0)</f>
        <v/>
      </c>
    </row>
    <row r="30" ht="30" customHeight="1">
      <c r="A30" s="10" t="n"/>
      <c r="B30" s="10" t="n"/>
      <c r="C30" s="10" t="n"/>
      <c r="D30" s="11" t="n"/>
      <c r="E30" s="11" t="n"/>
      <c r="F30" s="15">
        <f>IF(E30="","",E30-$B$9)</f>
        <v/>
      </c>
      <c r="G30" s="16">
        <f>IF(A30="","",IF(E30="","Sem validade",IF(F30&lt;0,"Vencido",IF(F30&lt;=$B$7,"Vence em até "&amp;$B$7&amp;" dias","Em dia"))))</f>
        <v/>
      </c>
      <c r="H30" s="10" t="n"/>
      <c r="I30" s="10" t="n"/>
      <c r="J30">
        <f>IF(OR(A30="",E30=""),"",COUNTIFS($A$13:$A$73,"?*",$E$13:$E$73,"&lt;"&amp;E30)+COUNTIFS($A$13:$A30,"?*",$E$13:$E30,E30&amp;""))</f>
        <v/>
      </c>
      <c r="K30">
        <f>IF(AND(D30&lt;&gt;"",E30&lt;&gt;""),IF(E30&lt;D30,1,0),0)</f>
        <v/>
      </c>
    </row>
    <row r="31" ht="30" customHeight="1">
      <c r="A31" s="10" t="n"/>
      <c r="B31" s="10" t="n"/>
      <c r="C31" s="10" t="n"/>
      <c r="D31" s="11" t="n"/>
      <c r="E31" s="11" t="n"/>
      <c r="F31" s="15">
        <f>IF(E31="","",E31-$B$9)</f>
        <v/>
      </c>
      <c r="G31" s="16">
        <f>IF(A31="","",IF(E31="","Sem validade",IF(F31&lt;0,"Vencido",IF(F31&lt;=$B$7,"Vence em até "&amp;$B$7&amp;" dias","Em dia"))))</f>
        <v/>
      </c>
      <c r="H31" s="10" t="n"/>
      <c r="I31" s="10" t="n"/>
      <c r="J31">
        <f>IF(OR(A31="",E31=""),"",COUNTIFS($A$13:$A$73,"?*",$E$13:$E$73,"&lt;"&amp;E31)+COUNTIFS($A$13:$A31,"?*",$E$13:$E31,E31&amp;""))</f>
        <v/>
      </c>
      <c r="K31">
        <f>IF(AND(D31&lt;&gt;"",E31&lt;&gt;""),IF(E31&lt;D31,1,0),0)</f>
        <v/>
      </c>
    </row>
    <row r="32" ht="30" customHeight="1">
      <c r="A32" s="10" t="n"/>
      <c r="B32" s="10" t="n"/>
      <c r="C32" s="10" t="n"/>
      <c r="D32" s="11" t="n"/>
      <c r="E32" s="11" t="n"/>
      <c r="F32" s="15">
        <f>IF(E32="","",E32-$B$9)</f>
        <v/>
      </c>
      <c r="G32" s="16">
        <f>IF(A32="","",IF(E32="","Sem validade",IF(F32&lt;0,"Vencido",IF(F32&lt;=$B$7,"Vence em até "&amp;$B$7&amp;" dias","Em dia"))))</f>
        <v/>
      </c>
      <c r="H32" s="10" t="n"/>
      <c r="I32" s="10" t="n"/>
      <c r="J32">
        <f>IF(OR(A32="",E32=""),"",COUNTIFS($A$13:$A$73,"?*",$E$13:$E$73,"&lt;"&amp;E32)+COUNTIFS($A$13:$A32,"?*",$E$13:$E32,E32&amp;""))</f>
        <v/>
      </c>
      <c r="K32">
        <f>IF(AND(D32&lt;&gt;"",E32&lt;&gt;""),IF(E32&lt;D32,1,0),0)</f>
        <v/>
      </c>
    </row>
    <row r="33" ht="30" customHeight="1">
      <c r="A33" s="10" t="n"/>
      <c r="B33" s="10" t="n"/>
      <c r="C33" s="10" t="n"/>
      <c r="D33" s="11" t="n"/>
      <c r="E33" s="11" t="n"/>
      <c r="F33" s="15">
        <f>IF(E33="","",E33-$B$9)</f>
        <v/>
      </c>
      <c r="G33" s="16">
        <f>IF(A33="","",IF(E33="","Sem validade",IF(F33&lt;0,"Vencido",IF(F33&lt;=$B$7,"Vence em até "&amp;$B$7&amp;" dias","Em dia"))))</f>
        <v/>
      </c>
      <c r="H33" s="10" t="n"/>
      <c r="I33" s="10" t="n"/>
      <c r="J33">
        <f>IF(OR(A33="",E33=""),"",COUNTIFS($A$13:$A$73,"?*",$E$13:$E$73,"&lt;"&amp;E33)+COUNTIFS($A$13:$A33,"?*",$E$13:$E33,E33&amp;""))</f>
        <v/>
      </c>
      <c r="K33">
        <f>IF(AND(D33&lt;&gt;"",E33&lt;&gt;""),IF(E33&lt;D33,1,0),0)</f>
        <v/>
      </c>
    </row>
    <row r="34" ht="30" customHeight="1">
      <c r="A34" s="10" t="n"/>
      <c r="B34" s="10" t="n"/>
      <c r="C34" s="10" t="n"/>
      <c r="D34" s="11" t="n"/>
      <c r="E34" s="11" t="n"/>
      <c r="F34" s="15">
        <f>IF(E34="","",E34-$B$9)</f>
        <v/>
      </c>
      <c r="G34" s="16">
        <f>IF(A34="","",IF(E34="","Sem validade",IF(F34&lt;0,"Vencido",IF(F34&lt;=$B$7,"Vence em até "&amp;$B$7&amp;" dias","Em dia"))))</f>
        <v/>
      </c>
      <c r="H34" s="10" t="n"/>
      <c r="I34" s="10" t="n"/>
      <c r="J34">
        <f>IF(OR(A34="",E34=""),"",COUNTIFS($A$13:$A$73,"?*",$E$13:$E$73,"&lt;"&amp;E34)+COUNTIFS($A$13:$A34,"?*",$E$13:$E34,E34&amp;""))</f>
        <v/>
      </c>
      <c r="K34">
        <f>IF(AND(D34&lt;&gt;"",E34&lt;&gt;""),IF(E34&lt;D34,1,0),0)</f>
        <v/>
      </c>
    </row>
    <row r="35" ht="30" customHeight="1">
      <c r="A35" s="10" t="n"/>
      <c r="B35" s="10" t="n"/>
      <c r="C35" s="10" t="n"/>
      <c r="D35" s="11" t="n"/>
      <c r="E35" s="11" t="n"/>
      <c r="F35" s="15">
        <f>IF(E35="","",E35-$B$9)</f>
        <v/>
      </c>
      <c r="G35" s="16">
        <f>IF(A35="","",IF(E35="","Sem validade",IF(F35&lt;0,"Vencido",IF(F35&lt;=$B$7,"Vence em até "&amp;$B$7&amp;" dias","Em dia"))))</f>
        <v/>
      </c>
      <c r="H35" s="10" t="n"/>
      <c r="I35" s="10" t="n"/>
      <c r="J35">
        <f>IF(OR(A35="",E35=""),"",COUNTIFS($A$13:$A$73,"?*",$E$13:$E$73,"&lt;"&amp;E35)+COUNTIFS($A$13:$A35,"?*",$E$13:$E35,E35&amp;""))</f>
        <v/>
      </c>
      <c r="K35">
        <f>IF(AND(D35&lt;&gt;"",E35&lt;&gt;""),IF(E35&lt;D35,1,0),0)</f>
        <v/>
      </c>
    </row>
    <row r="36" ht="30" customHeight="1">
      <c r="A36" s="10" t="n"/>
      <c r="B36" s="10" t="n"/>
      <c r="C36" s="10" t="n"/>
      <c r="D36" s="11" t="n"/>
      <c r="E36" s="11" t="n"/>
      <c r="F36" s="15">
        <f>IF(E36="","",E36-$B$9)</f>
        <v/>
      </c>
      <c r="G36" s="16">
        <f>IF(A36="","",IF(E36="","Sem validade",IF(F36&lt;0,"Vencido",IF(F36&lt;=$B$7,"Vence em até "&amp;$B$7&amp;" dias","Em dia"))))</f>
        <v/>
      </c>
      <c r="H36" s="10" t="n"/>
      <c r="I36" s="10" t="n"/>
      <c r="J36">
        <f>IF(OR(A36="",E36=""),"",COUNTIFS($A$13:$A$73,"?*",$E$13:$E$73,"&lt;"&amp;E36)+COUNTIFS($A$13:$A36,"?*",$E$13:$E36,E36&amp;""))</f>
        <v/>
      </c>
      <c r="K36">
        <f>IF(AND(D36&lt;&gt;"",E36&lt;&gt;""),IF(E36&lt;D36,1,0),0)</f>
        <v/>
      </c>
    </row>
    <row r="37" ht="30" customHeight="1">
      <c r="A37" s="10" t="n"/>
      <c r="B37" s="10" t="n"/>
      <c r="C37" s="10" t="n"/>
      <c r="D37" s="11" t="n"/>
      <c r="E37" s="11" t="n"/>
      <c r="F37" s="15">
        <f>IF(E37="","",E37-$B$9)</f>
        <v/>
      </c>
      <c r="G37" s="16">
        <f>IF(A37="","",IF(E37="","Sem validade",IF(F37&lt;0,"Vencido",IF(F37&lt;=$B$7,"Vence em até "&amp;$B$7&amp;" dias","Em dia"))))</f>
        <v/>
      </c>
      <c r="H37" s="10" t="n"/>
      <c r="I37" s="10" t="n"/>
      <c r="J37">
        <f>IF(OR(A37="",E37=""),"",COUNTIFS($A$13:$A$73,"?*",$E$13:$E$73,"&lt;"&amp;E37)+COUNTIFS($A$13:$A37,"?*",$E$13:$E37,E37&amp;""))</f>
        <v/>
      </c>
      <c r="K37">
        <f>IF(AND(D37&lt;&gt;"",E37&lt;&gt;""),IF(E37&lt;D37,1,0),0)</f>
        <v/>
      </c>
    </row>
    <row r="38" ht="30" customHeight="1">
      <c r="A38" s="10" t="n"/>
      <c r="B38" s="10" t="n"/>
      <c r="C38" s="10" t="n"/>
      <c r="D38" s="11" t="n"/>
      <c r="E38" s="11" t="n"/>
      <c r="F38" s="15">
        <f>IF(E38="","",E38-$B$9)</f>
        <v/>
      </c>
      <c r="G38" s="16">
        <f>IF(A38="","",IF(E38="","Sem validade",IF(F38&lt;0,"Vencido",IF(F38&lt;=$B$7,"Vence em até "&amp;$B$7&amp;" dias","Em dia"))))</f>
        <v/>
      </c>
      <c r="H38" s="10" t="n"/>
      <c r="I38" s="10" t="n"/>
      <c r="J38">
        <f>IF(OR(A38="",E38=""),"",COUNTIFS($A$13:$A$73,"?*",$E$13:$E$73,"&lt;"&amp;E38)+COUNTIFS($A$13:$A38,"?*",$E$13:$E38,E38&amp;""))</f>
        <v/>
      </c>
      <c r="K38">
        <f>IF(AND(D38&lt;&gt;"",E38&lt;&gt;""),IF(E38&lt;D38,1,0),0)</f>
        <v/>
      </c>
    </row>
    <row r="39" ht="30" customHeight="1">
      <c r="A39" s="10" t="n"/>
      <c r="B39" s="10" t="n"/>
      <c r="C39" s="10" t="n"/>
      <c r="D39" s="11" t="n"/>
      <c r="E39" s="11" t="n"/>
      <c r="F39" s="15">
        <f>IF(E39="","",E39-$B$9)</f>
        <v/>
      </c>
      <c r="G39" s="16">
        <f>IF(A39="","",IF(E39="","Sem validade",IF(F39&lt;0,"Vencido",IF(F39&lt;=$B$7,"Vence em até "&amp;$B$7&amp;" dias","Em dia"))))</f>
        <v/>
      </c>
      <c r="H39" s="10" t="n"/>
      <c r="I39" s="10" t="n"/>
      <c r="J39">
        <f>IF(OR(A39="",E39=""),"",COUNTIFS($A$13:$A$73,"?*",$E$13:$E$73,"&lt;"&amp;E39)+COUNTIFS($A$13:$A39,"?*",$E$13:$E39,E39&amp;""))</f>
        <v/>
      </c>
      <c r="K39">
        <f>IF(AND(D39&lt;&gt;"",E39&lt;&gt;""),IF(E39&lt;D39,1,0),0)</f>
        <v/>
      </c>
    </row>
    <row r="40" ht="30" customHeight="1">
      <c r="A40" s="10" t="n"/>
      <c r="B40" s="10" t="n"/>
      <c r="C40" s="10" t="n"/>
      <c r="D40" s="11" t="n"/>
      <c r="E40" s="11" t="n"/>
      <c r="F40" s="15">
        <f>IF(E40="","",E40-$B$9)</f>
        <v/>
      </c>
      <c r="G40" s="16">
        <f>IF(A40="","",IF(E40="","Sem validade",IF(F40&lt;0,"Vencido",IF(F40&lt;=$B$7,"Vence em até "&amp;$B$7&amp;" dias","Em dia"))))</f>
        <v/>
      </c>
      <c r="H40" s="10" t="n"/>
      <c r="I40" s="10" t="n"/>
      <c r="J40">
        <f>IF(OR(A40="",E40=""),"",COUNTIFS($A$13:$A$73,"?*",$E$13:$E$73,"&lt;"&amp;E40)+COUNTIFS($A$13:$A40,"?*",$E$13:$E40,E40&amp;""))</f>
        <v/>
      </c>
      <c r="K40">
        <f>IF(AND(D40&lt;&gt;"",E40&lt;&gt;""),IF(E40&lt;D40,1,0),0)</f>
        <v/>
      </c>
    </row>
    <row r="41" ht="30" customHeight="1">
      <c r="A41" s="10" t="n"/>
      <c r="B41" s="10" t="n"/>
      <c r="C41" s="10" t="n"/>
      <c r="D41" s="11" t="n"/>
      <c r="E41" s="11" t="n"/>
      <c r="F41" s="15">
        <f>IF(E41="","",E41-$B$9)</f>
        <v/>
      </c>
      <c r="G41" s="16">
        <f>IF(A41="","",IF(E41="","Sem validade",IF(F41&lt;0,"Vencido",IF(F41&lt;=$B$7,"Vence em até "&amp;$B$7&amp;" dias","Em dia"))))</f>
        <v/>
      </c>
      <c r="H41" s="10" t="n"/>
      <c r="I41" s="10" t="n"/>
      <c r="J41">
        <f>IF(OR(A41="",E41=""),"",COUNTIFS($A$13:$A$73,"?*",$E$13:$E$73,"&lt;"&amp;E41)+COUNTIFS($A$13:$A41,"?*",$E$13:$E41,E41&amp;""))</f>
        <v/>
      </c>
      <c r="K41">
        <f>IF(AND(D41&lt;&gt;"",E41&lt;&gt;""),IF(E41&lt;D41,1,0),0)</f>
        <v/>
      </c>
    </row>
    <row r="42" ht="30" customHeight="1">
      <c r="A42" s="10" t="n"/>
      <c r="B42" s="10" t="n"/>
      <c r="C42" s="10" t="n"/>
      <c r="D42" s="11" t="n"/>
      <c r="E42" s="11" t="n"/>
      <c r="F42" s="15">
        <f>IF(E42="","",E42-$B$9)</f>
        <v/>
      </c>
      <c r="G42" s="16">
        <f>IF(A42="","",IF(E42="","Sem validade",IF(F42&lt;0,"Vencido",IF(F42&lt;=$B$7,"Vence em até "&amp;$B$7&amp;" dias","Em dia"))))</f>
        <v/>
      </c>
      <c r="H42" s="10" t="n"/>
      <c r="I42" s="10" t="n"/>
      <c r="J42">
        <f>IF(OR(A42="",E42=""),"",COUNTIFS($A$13:$A$73,"?*",$E$13:$E$73,"&lt;"&amp;E42)+COUNTIFS($A$13:$A42,"?*",$E$13:$E42,E42&amp;""))</f>
        <v/>
      </c>
      <c r="K42">
        <f>IF(AND(D42&lt;&gt;"",E42&lt;&gt;""),IF(E42&lt;D42,1,0),0)</f>
        <v/>
      </c>
    </row>
    <row r="43" ht="30" customHeight="1">
      <c r="A43" s="10" t="n"/>
      <c r="B43" s="10" t="n"/>
      <c r="C43" s="10" t="n"/>
      <c r="D43" s="11" t="n"/>
      <c r="E43" s="11" t="n"/>
      <c r="F43" s="15">
        <f>IF(E43="","",E43-$B$9)</f>
        <v/>
      </c>
      <c r="G43" s="16">
        <f>IF(A43="","",IF(E43="","Sem validade",IF(F43&lt;0,"Vencido",IF(F43&lt;=$B$7,"Vence em até "&amp;$B$7&amp;" dias","Em dia"))))</f>
        <v/>
      </c>
      <c r="H43" s="10" t="n"/>
      <c r="I43" s="10" t="n"/>
      <c r="J43">
        <f>IF(OR(A43="",E43=""),"",COUNTIFS($A$13:$A$73,"?*",$E$13:$E$73,"&lt;"&amp;E43)+COUNTIFS($A$13:$A43,"?*",$E$13:$E43,E43&amp;""))</f>
        <v/>
      </c>
      <c r="K43">
        <f>IF(AND(D43&lt;&gt;"",E43&lt;&gt;""),IF(E43&lt;D43,1,0),0)</f>
        <v/>
      </c>
    </row>
    <row r="44" ht="30" customHeight="1">
      <c r="A44" s="10" t="n"/>
      <c r="B44" s="10" t="n"/>
      <c r="C44" s="10" t="n"/>
      <c r="D44" s="11" t="n"/>
      <c r="E44" s="11" t="n"/>
      <c r="F44" s="15">
        <f>IF(E44="","",E44-$B$9)</f>
        <v/>
      </c>
      <c r="G44" s="16">
        <f>IF(A44="","",IF(E44="","Sem validade",IF(F44&lt;0,"Vencido",IF(F44&lt;=$B$7,"Vence em até "&amp;$B$7&amp;" dias","Em dia"))))</f>
        <v/>
      </c>
      <c r="H44" s="10" t="n"/>
      <c r="I44" s="10" t="n"/>
      <c r="J44">
        <f>IF(OR(A44="",E44=""),"",COUNTIFS($A$13:$A$73,"?*",$E$13:$E$73,"&lt;"&amp;E44)+COUNTIFS($A$13:$A44,"?*",$E$13:$E44,E44&amp;""))</f>
        <v/>
      </c>
      <c r="K44">
        <f>IF(AND(D44&lt;&gt;"",E44&lt;&gt;""),IF(E44&lt;D44,1,0),0)</f>
        <v/>
      </c>
    </row>
    <row r="45" ht="30" customHeight="1">
      <c r="A45" s="10" t="n"/>
      <c r="B45" s="10" t="n"/>
      <c r="C45" s="10" t="n"/>
      <c r="D45" s="11" t="n"/>
      <c r="E45" s="11" t="n"/>
      <c r="F45" s="15">
        <f>IF(E45="","",E45-$B$9)</f>
        <v/>
      </c>
      <c r="G45" s="16">
        <f>IF(A45="","",IF(E45="","Sem validade",IF(F45&lt;0,"Vencido",IF(F45&lt;=$B$7,"Vence em até "&amp;$B$7&amp;" dias","Em dia"))))</f>
        <v/>
      </c>
      <c r="H45" s="10" t="n"/>
      <c r="I45" s="10" t="n"/>
      <c r="J45">
        <f>IF(OR(A45="",E45=""),"",COUNTIFS($A$13:$A$73,"?*",$E$13:$E$73,"&lt;"&amp;E45)+COUNTIFS($A$13:$A45,"?*",$E$13:$E45,E45&amp;""))</f>
        <v/>
      </c>
      <c r="K45">
        <f>IF(AND(D45&lt;&gt;"",E45&lt;&gt;""),IF(E45&lt;D45,1,0),0)</f>
        <v/>
      </c>
    </row>
    <row r="46" ht="30" customHeight="1">
      <c r="A46" s="10" t="n"/>
      <c r="B46" s="10" t="n"/>
      <c r="C46" s="10" t="n"/>
      <c r="D46" s="11" t="n"/>
      <c r="E46" s="11" t="n"/>
      <c r="F46" s="15">
        <f>IF(E46="","",E46-$B$9)</f>
        <v/>
      </c>
      <c r="G46" s="16">
        <f>IF(A46="","",IF(E46="","Sem validade",IF(F46&lt;0,"Vencido",IF(F46&lt;=$B$7,"Vence em até "&amp;$B$7&amp;" dias","Em dia"))))</f>
        <v/>
      </c>
      <c r="H46" s="10" t="n"/>
      <c r="I46" s="10" t="n"/>
      <c r="J46">
        <f>IF(OR(A46="",E46=""),"",COUNTIFS($A$13:$A$73,"?*",$E$13:$E$73,"&lt;"&amp;E46)+COUNTIFS($A$13:$A46,"?*",$E$13:$E46,E46&amp;""))</f>
        <v/>
      </c>
      <c r="K46">
        <f>IF(AND(D46&lt;&gt;"",E46&lt;&gt;""),IF(E46&lt;D46,1,0),0)</f>
        <v/>
      </c>
    </row>
    <row r="47" ht="30" customHeight="1">
      <c r="A47" s="10" t="n"/>
      <c r="B47" s="10" t="n"/>
      <c r="C47" s="10" t="n"/>
      <c r="D47" s="11" t="n"/>
      <c r="E47" s="11" t="n"/>
      <c r="F47" s="15">
        <f>IF(E47="","",E47-$B$9)</f>
        <v/>
      </c>
      <c r="G47" s="16">
        <f>IF(A47="","",IF(E47="","Sem validade",IF(F47&lt;0,"Vencido",IF(F47&lt;=$B$7,"Vence em até "&amp;$B$7&amp;" dias","Em dia"))))</f>
        <v/>
      </c>
      <c r="H47" s="10" t="n"/>
      <c r="I47" s="10" t="n"/>
      <c r="J47">
        <f>IF(OR(A47="",E47=""),"",COUNTIFS($A$13:$A$73,"?*",$E$13:$E$73,"&lt;"&amp;E47)+COUNTIFS($A$13:$A47,"?*",$E$13:$E47,E47&amp;""))</f>
        <v/>
      </c>
      <c r="K47">
        <f>IF(AND(D47&lt;&gt;"",E47&lt;&gt;""),IF(E47&lt;D47,1,0),0)</f>
        <v/>
      </c>
    </row>
    <row r="48" ht="30" customHeight="1">
      <c r="A48" s="10" t="n"/>
      <c r="B48" s="10" t="n"/>
      <c r="C48" s="10" t="n"/>
      <c r="D48" s="11" t="n"/>
      <c r="E48" s="11" t="n"/>
      <c r="F48" s="15">
        <f>IF(E48="","",E48-$B$9)</f>
        <v/>
      </c>
      <c r="G48" s="16">
        <f>IF(A48="","",IF(E48="","Sem validade",IF(F48&lt;0,"Vencido",IF(F48&lt;=$B$7,"Vence em até "&amp;$B$7&amp;" dias","Em dia"))))</f>
        <v/>
      </c>
      <c r="H48" s="10" t="n"/>
      <c r="I48" s="10" t="n"/>
      <c r="J48">
        <f>IF(OR(A48="",E48=""),"",COUNTIFS($A$13:$A$73,"?*",$E$13:$E$73,"&lt;"&amp;E48)+COUNTIFS($A$13:$A48,"?*",$E$13:$E48,E48&amp;""))</f>
        <v/>
      </c>
      <c r="K48">
        <f>IF(AND(D48&lt;&gt;"",E48&lt;&gt;""),IF(E48&lt;D48,1,0),0)</f>
        <v/>
      </c>
    </row>
    <row r="49" ht="30" customHeight="1">
      <c r="A49" s="10" t="n"/>
      <c r="B49" s="10" t="n"/>
      <c r="C49" s="10" t="n"/>
      <c r="D49" s="11" t="n"/>
      <c r="E49" s="11" t="n"/>
      <c r="F49" s="15">
        <f>IF(E49="","",E49-$B$9)</f>
        <v/>
      </c>
      <c r="G49" s="16">
        <f>IF(A49="","",IF(E49="","Sem validade",IF(F49&lt;0,"Vencido",IF(F49&lt;=$B$7,"Vence em até "&amp;$B$7&amp;" dias","Em dia"))))</f>
        <v/>
      </c>
      <c r="H49" s="10" t="n"/>
      <c r="I49" s="10" t="n"/>
      <c r="J49">
        <f>IF(OR(A49="",E49=""),"",COUNTIFS($A$13:$A$73,"?*",$E$13:$E$73,"&lt;"&amp;E49)+COUNTIFS($A$13:$A49,"?*",$E$13:$E49,E49&amp;""))</f>
        <v/>
      </c>
      <c r="K49">
        <f>IF(AND(D49&lt;&gt;"",E49&lt;&gt;""),IF(E49&lt;D49,1,0),0)</f>
        <v/>
      </c>
    </row>
    <row r="50" ht="30" customHeight="1">
      <c r="A50" s="10" t="n"/>
      <c r="B50" s="10" t="n"/>
      <c r="C50" s="10" t="n"/>
      <c r="D50" s="11" t="n"/>
      <c r="E50" s="11" t="n"/>
      <c r="F50" s="15">
        <f>IF(E50="","",E50-$B$9)</f>
        <v/>
      </c>
      <c r="G50" s="16">
        <f>IF(A50="","",IF(E50="","Sem validade",IF(F50&lt;0,"Vencido",IF(F50&lt;=$B$7,"Vence em até "&amp;$B$7&amp;" dias","Em dia"))))</f>
        <v/>
      </c>
      <c r="H50" s="10" t="n"/>
      <c r="I50" s="10" t="n"/>
      <c r="J50">
        <f>IF(OR(A50="",E50=""),"",COUNTIFS($A$13:$A$73,"?*",$E$13:$E$73,"&lt;"&amp;E50)+COUNTIFS($A$13:$A50,"?*",$E$13:$E50,E50&amp;""))</f>
        <v/>
      </c>
      <c r="K50">
        <f>IF(AND(D50&lt;&gt;"",E50&lt;&gt;""),IF(E50&lt;D50,1,0),0)</f>
        <v/>
      </c>
    </row>
    <row r="51" ht="30" customHeight="1">
      <c r="A51" s="10" t="n"/>
      <c r="B51" s="10" t="n"/>
      <c r="C51" s="10" t="n"/>
      <c r="D51" s="11" t="n"/>
      <c r="E51" s="11" t="n"/>
      <c r="F51" s="15">
        <f>IF(E51="","",E51-$B$9)</f>
        <v/>
      </c>
      <c r="G51" s="16">
        <f>IF(A51="","",IF(E51="","Sem validade",IF(F51&lt;0,"Vencido",IF(F51&lt;=$B$7,"Vence em até "&amp;$B$7&amp;" dias","Em dia"))))</f>
        <v/>
      </c>
      <c r="H51" s="10" t="n"/>
      <c r="I51" s="10" t="n"/>
      <c r="J51">
        <f>IF(OR(A51="",E51=""),"",COUNTIFS($A$13:$A$73,"?*",$E$13:$E$73,"&lt;"&amp;E51)+COUNTIFS($A$13:$A51,"?*",$E$13:$E51,E51&amp;""))</f>
        <v/>
      </c>
      <c r="K51">
        <f>IF(AND(D51&lt;&gt;"",E51&lt;&gt;""),IF(E51&lt;D51,1,0),0)</f>
        <v/>
      </c>
    </row>
    <row r="52" ht="30" customHeight="1">
      <c r="A52" s="10" t="n"/>
      <c r="B52" s="10" t="n"/>
      <c r="C52" s="10" t="n"/>
      <c r="D52" s="11" t="n"/>
      <c r="E52" s="11" t="n"/>
      <c r="F52" s="15">
        <f>IF(E52="","",E52-$B$9)</f>
        <v/>
      </c>
      <c r="G52" s="16">
        <f>IF(A52="","",IF(E52="","Sem validade",IF(F52&lt;0,"Vencido",IF(F52&lt;=$B$7,"Vence em até "&amp;$B$7&amp;" dias","Em dia"))))</f>
        <v/>
      </c>
      <c r="H52" s="10" t="n"/>
      <c r="I52" s="10" t="n"/>
      <c r="J52">
        <f>IF(OR(A52="",E52=""),"",COUNTIFS($A$13:$A$73,"?*",$E$13:$E$73,"&lt;"&amp;E52)+COUNTIFS($A$13:$A52,"?*",$E$13:$E52,E52&amp;""))</f>
        <v/>
      </c>
      <c r="K52">
        <f>IF(AND(D52&lt;&gt;"",E52&lt;&gt;""),IF(E52&lt;D52,1,0),0)</f>
        <v/>
      </c>
    </row>
    <row r="53" ht="30" customHeight="1">
      <c r="A53" s="10" t="n"/>
      <c r="B53" s="10" t="n"/>
      <c r="C53" s="10" t="n"/>
      <c r="D53" s="11" t="n"/>
      <c r="E53" s="11" t="n"/>
      <c r="F53" s="15">
        <f>IF(E53="","",E53-$B$9)</f>
        <v/>
      </c>
      <c r="G53" s="16">
        <f>IF(A53="","",IF(E53="","Sem validade",IF(F53&lt;0,"Vencido",IF(F53&lt;=$B$7,"Vence em até "&amp;$B$7&amp;" dias","Em dia"))))</f>
        <v/>
      </c>
      <c r="H53" s="10" t="n"/>
      <c r="I53" s="10" t="n"/>
      <c r="J53">
        <f>IF(OR(A53="",E53=""),"",COUNTIFS($A$13:$A$73,"?*",$E$13:$E$73,"&lt;"&amp;E53)+COUNTIFS($A$13:$A53,"?*",$E$13:$E53,E53&amp;""))</f>
        <v/>
      </c>
      <c r="K53">
        <f>IF(AND(D53&lt;&gt;"",E53&lt;&gt;""),IF(E53&lt;D53,1,0),0)</f>
        <v/>
      </c>
    </row>
    <row r="54" ht="30" customHeight="1">
      <c r="A54" s="10" t="n"/>
      <c r="B54" s="10" t="n"/>
      <c r="C54" s="10" t="n"/>
      <c r="D54" s="11" t="n"/>
      <c r="E54" s="11" t="n"/>
      <c r="F54" s="15">
        <f>IF(E54="","",E54-$B$9)</f>
        <v/>
      </c>
      <c r="G54" s="16">
        <f>IF(A54="","",IF(E54="","Sem validade",IF(F54&lt;0,"Vencido",IF(F54&lt;=$B$7,"Vence em até "&amp;$B$7&amp;" dias","Em dia"))))</f>
        <v/>
      </c>
      <c r="H54" s="10" t="n"/>
      <c r="I54" s="10" t="n"/>
      <c r="J54">
        <f>IF(OR(A54="",E54=""),"",COUNTIFS($A$13:$A$73,"?*",$E$13:$E$73,"&lt;"&amp;E54)+COUNTIFS($A$13:$A54,"?*",$E$13:$E54,E54&amp;""))</f>
        <v/>
      </c>
      <c r="K54">
        <f>IF(AND(D54&lt;&gt;"",E54&lt;&gt;""),IF(E54&lt;D54,1,0),0)</f>
        <v/>
      </c>
    </row>
    <row r="55" ht="30" customHeight="1">
      <c r="A55" s="10" t="n"/>
      <c r="B55" s="10" t="n"/>
      <c r="C55" s="10" t="n"/>
      <c r="D55" s="11" t="n"/>
      <c r="E55" s="11" t="n"/>
      <c r="F55" s="15">
        <f>IF(E55="","",E55-$B$9)</f>
        <v/>
      </c>
      <c r="G55" s="16">
        <f>IF(A55="","",IF(E55="","Sem validade",IF(F55&lt;0,"Vencido",IF(F55&lt;=$B$7,"Vence em até "&amp;$B$7&amp;" dias","Em dia"))))</f>
        <v/>
      </c>
      <c r="H55" s="10" t="n"/>
      <c r="I55" s="10" t="n"/>
      <c r="J55">
        <f>IF(OR(A55="",E55=""),"",COUNTIFS($A$13:$A$73,"?*",$E$13:$E$73,"&lt;"&amp;E55)+COUNTIFS($A$13:$A55,"?*",$E$13:$E55,E55&amp;""))</f>
        <v/>
      </c>
      <c r="K55">
        <f>IF(AND(D55&lt;&gt;"",E55&lt;&gt;""),IF(E55&lt;D55,1,0),0)</f>
        <v/>
      </c>
    </row>
    <row r="56" ht="30" customHeight="1">
      <c r="A56" s="10" t="n"/>
      <c r="B56" s="10" t="n"/>
      <c r="C56" s="10" t="n"/>
      <c r="D56" s="11" t="n"/>
      <c r="E56" s="11" t="n"/>
      <c r="F56" s="15">
        <f>IF(E56="","",E56-$B$9)</f>
        <v/>
      </c>
      <c r="G56" s="16">
        <f>IF(A56="","",IF(E56="","Sem validade",IF(F56&lt;0,"Vencido",IF(F56&lt;=$B$7,"Vence em até "&amp;$B$7&amp;" dias","Em dia"))))</f>
        <v/>
      </c>
      <c r="H56" s="10" t="n"/>
      <c r="I56" s="10" t="n"/>
      <c r="J56">
        <f>IF(OR(A56="",E56=""),"",COUNTIFS($A$13:$A$73,"?*",$E$13:$E$73,"&lt;"&amp;E56)+COUNTIFS($A$13:$A56,"?*",$E$13:$E56,E56&amp;""))</f>
        <v/>
      </c>
      <c r="K56">
        <f>IF(AND(D56&lt;&gt;"",E56&lt;&gt;""),IF(E56&lt;D56,1,0),0)</f>
        <v/>
      </c>
    </row>
    <row r="57" ht="30" customHeight="1">
      <c r="A57" s="10" t="n"/>
      <c r="B57" s="10" t="n"/>
      <c r="C57" s="10" t="n"/>
      <c r="D57" s="11" t="n"/>
      <c r="E57" s="11" t="n"/>
      <c r="F57" s="15">
        <f>IF(E57="","",E57-$B$9)</f>
        <v/>
      </c>
      <c r="G57" s="16">
        <f>IF(A57="","",IF(E57="","Sem validade",IF(F57&lt;0,"Vencido",IF(F57&lt;=$B$7,"Vence em até "&amp;$B$7&amp;" dias","Em dia"))))</f>
        <v/>
      </c>
      <c r="H57" s="10" t="n"/>
      <c r="I57" s="10" t="n"/>
      <c r="J57">
        <f>IF(OR(A57="",E57=""),"",COUNTIFS($A$13:$A$73,"?*",$E$13:$E$73,"&lt;"&amp;E57)+COUNTIFS($A$13:$A57,"?*",$E$13:$E57,E57&amp;""))</f>
        <v/>
      </c>
      <c r="K57">
        <f>IF(AND(D57&lt;&gt;"",E57&lt;&gt;""),IF(E57&lt;D57,1,0),0)</f>
        <v/>
      </c>
    </row>
    <row r="58" ht="30" customHeight="1">
      <c r="A58" s="10" t="n"/>
      <c r="B58" s="10" t="n"/>
      <c r="C58" s="10" t="n"/>
      <c r="D58" s="11" t="n"/>
      <c r="E58" s="11" t="n"/>
      <c r="F58" s="15">
        <f>IF(E58="","",E58-$B$9)</f>
        <v/>
      </c>
      <c r="G58" s="16">
        <f>IF(A58="","",IF(E58="","Sem validade",IF(F58&lt;0,"Vencido",IF(F58&lt;=$B$7,"Vence em até "&amp;$B$7&amp;" dias","Em dia"))))</f>
        <v/>
      </c>
      <c r="H58" s="10" t="n"/>
      <c r="I58" s="10" t="n"/>
      <c r="J58">
        <f>IF(OR(A58="",E58=""),"",COUNTIFS($A$13:$A$73,"?*",$E$13:$E$73,"&lt;"&amp;E58)+COUNTIFS($A$13:$A58,"?*",$E$13:$E58,E58&amp;""))</f>
        <v/>
      </c>
      <c r="K58">
        <f>IF(AND(D58&lt;&gt;"",E58&lt;&gt;""),IF(E58&lt;D58,1,0),0)</f>
        <v/>
      </c>
    </row>
    <row r="59" ht="30" customHeight="1">
      <c r="A59" s="10" t="n"/>
      <c r="B59" s="10" t="n"/>
      <c r="C59" s="10" t="n"/>
      <c r="D59" s="11" t="n"/>
      <c r="E59" s="11" t="n"/>
      <c r="F59" s="15">
        <f>IF(E59="","",E59-$B$9)</f>
        <v/>
      </c>
      <c r="G59" s="16">
        <f>IF(A59="","",IF(E59="","Sem validade",IF(F59&lt;0,"Vencido",IF(F59&lt;=$B$7,"Vence em até "&amp;$B$7&amp;" dias","Em dia"))))</f>
        <v/>
      </c>
      <c r="H59" s="10" t="n"/>
      <c r="I59" s="10" t="n"/>
      <c r="J59">
        <f>IF(OR(A59="",E59=""),"",COUNTIFS($A$13:$A$73,"?*",$E$13:$E$73,"&lt;"&amp;E59)+COUNTIFS($A$13:$A59,"?*",$E$13:$E59,E59&amp;""))</f>
        <v/>
      </c>
      <c r="K59">
        <f>IF(AND(D59&lt;&gt;"",E59&lt;&gt;""),IF(E59&lt;D59,1,0),0)</f>
        <v/>
      </c>
    </row>
    <row r="60" ht="30" customHeight="1">
      <c r="A60" s="10" t="n"/>
      <c r="B60" s="10" t="n"/>
      <c r="C60" s="10" t="n"/>
      <c r="D60" s="11" t="n"/>
      <c r="E60" s="11" t="n"/>
      <c r="F60" s="15">
        <f>IF(E60="","",E60-$B$9)</f>
        <v/>
      </c>
      <c r="G60" s="16">
        <f>IF(A60="","",IF(E60="","Sem validade",IF(F60&lt;0,"Vencido",IF(F60&lt;=$B$7,"Vence em até "&amp;$B$7&amp;" dias","Em dia"))))</f>
        <v/>
      </c>
      <c r="H60" s="10" t="n"/>
      <c r="I60" s="10" t="n"/>
      <c r="J60">
        <f>IF(OR(A60="",E60=""),"",COUNTIFS($A$13:$A$73,"?*",$E$13:$E$73,"&lt;"&amp;E60)+COUNTIFS($A$13:$A60,"?*",$E$13:$E60,E60&amp;""))</f>
        <v/>
      </c>
      <c r="K60">
        <f>IF(AND(D60&lt;&gt;"",E60&lt;&gt;""),IF(E60&lt;D60,1,0),0)</f>
        <v/>
      </c>
    </row>
    <row r="61" ht="30" customHeight="1">
      <c r="A61" s="10" t="n"/>
      <c r="B61" s="10" t="n"/>
      <c r="C61" s="10" t="n"/>
      <c r="D61" s="11" t="n"/>
      <c r="E61" s="11" t="n"/>
      <c r="F61" s="15">
        <f>IF(E61="","",E61-$B$9)</f>
        <v/>
      </c>
      <c r="G61" s="16">
        <f>IF(A61="","",IF(E61="","Sem validade",IF(F61&lt;0,"Vencido",IF(F61&lt;=$B$7,"Vence em até "&amp;$B$7&amp;" dias","Em dia"))))</f>
        <v/>
      </c>
      <c r="H61" s="10" t="n"/>
      <c r="I61" s="10" t="n"/>
      <c r="J61">
        <f>IF(OR(A61="",E61=""),"",COUNTIFS($A$13:$A$73,"?*",$E$13:$E$73,"&lt;"&amp;E61)+COUNTIFS($A$13:$A61,"?*",$E$13:$E61,E61&amp;""))</f>
        <v/>
      </c>
      <c r="K61">
        <f>IF(AND(D61&lt;&gt;"",E61&lt;&gt;""),IF(E61&lt;D61,1,0),0)</f>
        <v/>
      </c>
    </row>
    <row r="62" ht="30" customHeight="1">
      <c r="A62" s="10" t="n"/>
      <c r="B62" s="10" t="n"/>
      <c r="C62" s="10" t="n"/>
      <c r="D62" s="11" t="n"/>
      <c r="E62" s="11" t="n"/>
      <c r="F62" s="15">
        <f>IF(E62="","",E62-$B$9)</f>
        <v/>
      </c>
      <c r="G62" s="16">
        <f>IF(A62="","",IF(E62="","Sem validade",IF(F62&lt;0,"Vencido",IF(F62&lt;=$B$7,"Vence em até "&amp;$B$7&amp;" dias","Em dia"))))</f>
        <v/>
      </c>
      <c r="H62" s="10" t="n"/>
      <c r="I62" s="10" t="n"/>
      <c r="J62">
        <f>IF(OR(A62="",E62=""),"",COUNTIFS($A$13:$A$73,"?*",$E$13:$E$73,"&lt;"&amp;E62)+COUNTIFS($A$13:$A62,"?*",$E$13:$E62,E62&amp;""))</f>
        <v/>
      </c>
      <c r="K62">
        <f>IF(AND(D62&lt;&gt;"",E62&lt;&gt;""),IF(E62&lt;D62,1,0),0)</f>
        <v/>
      </c>
    </row>
    <row r="63" ht="30" customHeight="1">
      <c r="A63" s="10" t="n"/>
      <c r="B63" s="10" t="n"/>
      <c r="C63" s="10" t="n"/>
      <c r="D63" s="11" t="n"/>
      <c r="E63" s="11" t="n"/>
      <c r="F63" s="15">
        <f>IF(E63="","",E63-$B$9)</f>
        <v/>
      </c>
      <c r="G63" s="16">
        <f>IF(A63="","",IF(E63="","Sem validade",IF(F63&lt;0,"Vencido",IF(F63&lt;=$B$7,"Vence em até "&amp;$B$7&amp;" dias","Em dia"))))</f>
        <v/>
      </c>
      <c r="H63" s="10" t="n"/>
      <c r="I63" s="10" t="n"/>
      <c r="J63">
        <f>IF(OR(A63="",E63=""),"",COUNTIFS($A$13:$A$73,"?*",$E$13:$E$73,"&lt;"&amp;E63)+COUNTIFS($A$13:$A63,"?*",$E$13:$E63,E63&amp;""))</f>
        <v/>
      </c>
      <c r="K63">
        <f>IF(AND(D63&lt;&gt;"",E63&lt;&gt;""),IF(E63&lt;D63,1,0),0)</f>
        <v/>
      </c>
    </row>
    <row r="64" ht="30" customHeight="1">
      <c r="A64" s="10" t="n"/>
      <c r="B64" s="10" t="n"/>
      <c r="C64" s="10" t="n"/>
      <c r="D64" s="11" t="n"/>
      <c r="E64" s="11" t="n"/>
      <c r="F64" s="15">
        <f>IF(E64="","",E64-$B$9)</f>
        <v/>
      </c>
      <c r="G64" s="16">
        <f>IF(A64="","",IF(E64="","Sem validade",IF(F64&lt;0,"Vencido",IF(F64&lt;=$B$7,"Vence em até "&amp;$B$7&amp;" dias","Em dia"))))</f>
        <v/>
      </c>
      <c r="H64" s="10" t="n"/>
      <c r="I64" s="10" t="n"/>
      <c r="J64">
        <f>IF(OR(A64="",E64=""),"",COUNTIFS($A$13:$A$73,"?*",$E$13:$E$73,"&lt;"&amp;E64)+COUNTIFS($A$13:$A64,"?*",$E$13:$E64,E64&amp;""))</f>
        <v/>
      </c>
      <c r="K64">
        <f>IF(AND(D64&lt;&gt;"",E64&lt;&gt;""),IF(E64&lt;D64,1,0),0)</f>
        <v/>
      </c>
    </row>
    <row r="65" ht="30" customHeight="1">
      <c r="A65" s="10" t="n"/>
      <c r="B65" s="10" t="n"/>
      <c r="C65" s="10" t="n"/>
      <c r="D65" s="11" t="n"/>
      <c r="E65" s="11" t="n"/>
      <c r="F65" s="15">
        <f>IF(E65="","",E65-$B$9)</f>
        <v/>
      </c>
      <c r="G65" s="16">
        <f>IF(A65="","",IF(E65="","Sem validade",IF(F65&lt;0,"Vencido",IF(F65&lt;=$B$7,"Vence em até "&amp;$B$7&amp;" dias","Em dia"))))</f>
        <v/>
      </c>
      <c r="H65" s="10" t="n"/>
      <c r="I65" s="10" t="n"/>
      <c r="J65">
        <f>IF(OR(A65="",E65=""),"",COUNTIFS($A$13:$A$73,"?*",$E$13:$E$73,"&lt;"&amp;E65)+COUNTIFS($A$13:$A65,"?*",$E$13:$E65,E65&amp;""))</f>
        <v/>
      </c>
      <c r="K65">
        <f>IF(AND(D65&lt;&gt;"",E65&lt;&gt;""),IF(E65&lt;D65,1,0),0)</f>
        <v/>
      </c>
    </row>
    <row r="66" ht="30" customHeight="1">
      <c r="A66" s="10" t="n"/>
      <c r="B66" s="10" t="n"/>
      <c r="C66" s="10" t="n"/>
      <c r="D66" s="11" t="n"/>
      <c r="E66" s="11" t="n"/>
      <c r="F66" s="15">
        <f>IF(E66="","",E66-$B$9)</f>
        <v/>
      </c>
      <c r="G66" s="16">
        <f>IF(A66="","",IF(E66="","Sem validade",IF(F66&lt;0,"Vencido",IF(F66&lt;=$B$7,"Vence em até "&amp;$B$7&amp;" dias","Em dia"))))</f>
        <v/>
      </c>
      <c r="H66" s="10" t="n"/>
      <c r="I66" s="10" t="n"/>
      <c r="J66">
        <f>IF(OR(A66="",E66=""),"",COUNTIFS($A$13:$A$73,"?*",$E$13:$E$73,"&lt;"&amp;E66)+COUNTIFS($A$13:$A66,"?*",$E$13:$E66,E66&amp;""))</f>
        <v/>
      </c>
      <c r="K66">
        <f>IF(AND(D66&lt;&gt;"",E66&lt;&gt;""),IF(E66&lt;D66,1,0),0)</f>
        <v/>
      </c>
    </row>
    <row r="67" ht="30" customHeight="1">
      <c r="A67" s="10" t="n"/>
      <c r="B67" s="10" t="n"/>
      <c r="C67" s="10" t="n"/>
      <c r="D67" s="11" t="n"/>
      <c r="E67" s="11" t="n"/>
      <c r="F67" s="15">
        <f>IF(E67="","",E67-$B$9)</f>
        <v/>
      </c>
      <c r="G67" s="16">
        <f>IF(A67="","",IF(E67="","Sem validade",IF(F67&lt;0,"Vencido",IF(F67&lt;=$B$7,"Vence em até "&amp;$B$7&amp;" dias","Em dia"))))</f>
        <v/>
      </c>
      <c r="H67" s="10" t="n"/>
      <c r="I67" s="10" t="n"/>
      <c r="J67">
        <f>IF(OR(A67="",E67=""),"",COUNTIFS($A$13:$A$73,"?*",$E$13:$E$73,"&lt;"&amp;E67)+COUNTIFS($A$13:$A67,"?*",$E$13:$E67,E67&amp;""))</f>
        <v/>
      </c>
      <c r="K67">
        <f>IF(AND(D67&lt;&gt;"",E67&lt;&gt;""),IF(E67&lt;D67,1,0),0)</f>
        <v/>
      </c>
    </row>
    <row r="68" ht="30" customHeight="1">
      <c r="A68" s="10" t="n"/>
      <c r="B68" s="10" t="n"/>
      <c r="C68" s="10" t="n"/>
      <c r="D68" s="11" t="n"/>
      <c r="E68" s="11" t="n"/>
      <c r="F68" s="15">
        <f>IF(E68="","",E68-$B$9)</f>
        <v/>
      </c>
      <c r="G68" s="16">
        <f>IF(A68="","",IF(E68="","Sem validade",IF(F68&lt;0,"Vencido",IF(F68&lt;=$B$7,"Vence em até "&amp;$B$7&amp;" dias","Em dia"))))</f>
        <v/>
      </c>
      <c r="H68" s="10" t="n"/>
      <c r="I68" s="10" t="n"/>
      <c r="J68">
        <f>IF(OR(A68="",E68=""),"",COUNTIFS($A$13:$A$73,"?*",$E$13:$E$73,"&lt;"&amp;E68)+COUNTIFS($A$13:$A68,"?*",$E$13:$E68,E68&amp;""))</f>
        <v/>
      </c>
      <c r="K68">
        <f>IF(AND(D68&lt;&gt;"",E68&lt;&gt;""),IF(E68&lt;D68,1,0),0)</f>
        <v/>
      </c>
    </row>
    <row r="69" ht="30" customHeight="1">
      <c r="A69" s="10" t="n"/>
      <c r="B69" s="10" t="n"/>
      <c r="C69" s="10" t="n"/>
      <c r="D69" s="11" t="n"/>
      <c r="E69" s="11" t="n"/>
      <c r="F69" s="15">
        <f>IF(E69="","",E69-$B$9)</f>
        <v/>
      </c>
      <c r="G69" s="16">
        <f>IF(A69="","",IF(E69="","Sem validade",IF(F69&lt;0,"Vencido",IF(F69&lt;=$B$7,"Vence em até "&amp;$B$7&amp;" dias","Em dia"))))</f>
        <v/>
      </c>
      <c r="H69" s="10" t="n"/>
      <c r="I69" s="10" t="n"/>
      <c r="J69">
        <f>IF(OR(A69="",E69=""),"",COUNTIFS($A$13:$A$73,"?*",$E$13:$E$73,"&lt;"&amp;E69)+COUNTIFS($A$13:$A69,"?*",$E$13:$E69,E69&amp;""))</f>
        <v/>
      </c>
      <c r="K69">
        <f>IF(AND(D69&lt;&gt;"",E69&lt;&gt;""),IF(E69&lt;D69,1,0),0)</f>
        <v/>
      </c>
    </row>
    <row r="70" ht="30" customHeight="1">
      <c r="A70" s="10" t="n"/>
      <c r="B70" s="10" t="n"/>
      <c r="C70" s="10" t="n"/>
      <c r="D70" s="11" t="n"/>
      <c r="E70" s="11" t="n"/>
      <c r="F70" s="15">
        <f>IF(E70="","",E70-$B$9)</f>
        <v/>
      </c>
      <c r="G70" s="16">
        <f>IF(A70="","",IF(E70="","Sem validade",IF(F70&lt;0,"Vencido",IF(F70&lt;=$B$7,"Vence em até "&amp;$B$7&amp;" dias","Em dia"))))</f>
        <v/>
      </c>
      <c r="H70" s="10" t="n"/>
      <c r="I70" s="10" t="n"/>
      <c r="J70">
        <f>IF(OR(A70="",E70=""),"",COUNTIFS($A$13:$A$73,"?*",$E$13:$E$73,"&lt;"&amp;E70)+COUNTIFS($A$13:$A70,"?*",$E$13:$E70,E70&amp;""))</f>
        <v/>
      </c>
      <c r="K70">
        <f>IF(AND(D70&lt;&gt;"",E70&lt;&gt;""),IF(E70&lt;D70,1,0),0)</f>
        <v/>
      </c>
    </row>
    <row r="71" ht="30" customHeight="1">
      <c r="A71" s="10" t="n"/>
      <c r="B71" s="10" t="n"/>
      <c r="C71" s="10" t="n"/>
      <c r="D71" s="11" t="n"/>
      <c r="E71" s="11" t="n"/>
      <c r="F71" s="15">
        <f>IF(E71="","",E71-$B$9)</f>
        <v/>
      </c>
      <c r="G71" s="16">
        <f>IF(A71="","",IF(E71="","Sem validade",IF(F71&lt;0,"Vencido",IF(F71&lt;=$B$7,"Vence em até "&amp;$B$7&amp;" dias","Em dia"))))</f>
        <v/>
      </c>
      <c r="H71" s="10" t="n"/>
      <c r="I71" s="10" t="n"/>
      <c r="J71">
        <f>IF(OR(A71="",E71=""),"",COUNTIFS($A$13:$A$73,"?*",$E$13:$E$73,"&lt;"&amp;E71)+COUNTIFS($A$13:$A71,"?*",$E$13:$E71,E71&amp;""))</f>
        <v/>
      </c>
      <c r="K71">
        <f>IF(AND(D71&lt;&gt;"",E71&lt;&gt;""),IF(E71&lt;D71,1,0),0)</f>
        <v/>
      </c>
    </row>
    <row r="72" ht="30" customHeight="1">
      <c r="A72" s="10" t="n"/>
      <c r="B72" s="10" t="n"/>
      <c r="C72" s="10" t="n"/>
      <c r="D72" s="11" t="n"/>
      <c r="E72" s="11" t="n"/>
      <c r="F72" s="15">
        <f>IF(E72="","",E72-$B$9)</f>
        <v/>
      </c>
      <c r="G72" s="16">
        <f>IF(A72="","",IF(E72="","Sem validade",IF(F72&lt;0,"Vencido",IF(F72&lt;=$B$7,"Vence em até "&amp;$B$7&amp;" dias","Em dia"))))</f>
        <v/>
      </c>
      <c r="H72" s="10" t="n"/>
      <c r="I72" s="10" t="n"/>
      <c r="J72">
        <f>IF(OR(A72="",E72=""),"",COUNTIFS($A$13:$A$73,"?*",$E$13:$E$73,"&lt;"&amp;E72)+COUNTIFS($A$13:$A72,"?*",$E$13:$E72,E72&amp;""))</f>
        <v/>
      </c>
      <c r="K72">
        <f>IF(AND(D72&lt;&gt;"",E72&lt;&gt;""),IF(E72&lt;D72,1,0),0)</f>
        <v/>
      </c>
    </row>
    <row r="73">
      <c r="A73" s="16" t="n"/>
      <c r="B73" s="17" t="inlineStr">
        <is>
          <t>Para acrescentar linhas, insira-as acima desta e copie as fórmulas da linha de cima.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12:I72"/>
  <mergeCells count="7">
    <mergeCell ref="B73:I73"/>
    <mergeCell ref="B6:C6"/>
    <mergeCell ref="B7:C7"/>
    <mergeCell ref="B5:C5"/>
    <mergeCell ref="B9:C9"/>
    <mergeCell ref="B8:C8"/>
    <mergeCell ref="B4:C4"/>
  </mergeCells>
  <conditionalFormatting sqref="G13:G72">
    <cfRule type="expression" priority="1" dxfId="0">
      <formula>AND($A13&lt;&gt;"",$E13&lt;&gt;"",$F13&lt;0)</formula>
    </cfRule>
    <cfRule type="expression" priority="2" dxfId="1">
      <formula>AND($A13&lt;&gt;"",$E13&lt;&gt;"",$F13&lt;0)</formula>
    </cfRule>
    <cfRule type="expression" priority="3" dxfId="2">
      <formula>AND($A13&lt;&gt;"",$E13&lt;&gt;"",$F13&gt;=0,$F13&lt;=$B$7)</formula>
    </cfRule>
    <cfRule type="expression" priority="4" dxfId="3">
      <formula>AND($A13&lt;&gt;"",$E13="")</formula>
    </cfRule>
  </conditionalFormatting>
  <conditionalFormatting sqref="B13:B72">
    <cfRule type="expression" priority="5" dxfId="2">
      <formula>AND($A13&lt;&gt;"",$B13="")</formula>
    </cfRule>
  </conditionalFormatting>
  <conditionalFormatting sqref="D13:E72">
    <cfRule type="expression" priority="6" dxfId="2">
      <formula>AND($D13&lt;&gt;"",$E13&lt;&gt;"",$E13&lt;$D13)</formula>
    </cfRule>
  </conditionalFormatting>
  <conditionalFormatting sqref="E13:E72">
    <cfRule type="expression" priority="7" dxfId="2">
      <formula>AND($B$8&lt;&gt;"",$A13&lt;&gt;"",$E13&lt;&gt;"",$E13&lt;$B$8)</formula>
    </cfRule>
  </conditionalFormatting>
  <dataValidations count="2">
    <dataValidation sqref="B7" showDropDown="0" showInputMessage="0" showErrorMessage="1" allowBlank="0" error="Use um número inteiro maior que zero." type="whole" operator="greaterThan">
      <formula1>0</formula1>
    </dataValidation>
    <dataValidation sqref="B13:B72" showDropDown="0" showInputMessage="0" showErrorMessage="1" allowBlank="1" error="Escolha um valor da lista." type="list">
      <formula1>"Existência e representação,Técnica,Fiscal social e trabalhista,Econômico-financeira,Declaração,Outro"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0" customWidth="1" min="8" max="8"/>
    <col width="18" customWidth="1" min="9" max="9"/>
  </cols>
  <sheetData>
    <row r="1">
      <c r="A1" s="1" t="inlineStr">
        <is>
          <t>Calendário de validades · Resumo</t>
        </is>
      </c>
    </row>
    <row r="2">
      <c r="A2" s="2" t="inlineStr">
        <is>
          <t>Manhattan · manhattan.net.br · Modelo de referência: adapte à realidade da sua empresa.</t>
        </is>
      </c>
    </row>
    <row r="4">
      <c r="A4" s="18" t="inlineStr">
        <is>
          <t>Identificação</t>
        </is>
      </c>
    </row>
    <row r="5">
      <c r="B5" t="inlineStr">
        <is>
          <t>Empresa</t>
        </is>
      </c>
      <c r="C5" s="16">
        <f>IF(Documentos!$B$4="","",Documentos!$B$4)</f>
        <v/>
      </c>
      <c r="D5" s="19" t="n"/>
      <c r="E5" s="20" t="n"/>
    </row>
    <row r="6">
      <c r="B6" t="inlineStr">
        <is>
          <t>Data de hoje usada nas contas</t>
        </is>
      </c>
      <c r="C6" s="13">
        <f>IF(Documentos!$B$9="","",Documentos!$B$9)</f>
        <v/>
      </c>
      <c r="D6" s="19" t="n"/>
      <c r="E6" s="20" t="n"/>
    </row>
    <row r="7">
      <c r="B7" t="inlineStr">
        <is>
          <t>Aviso de vencimento (dias)</t>
        </is>
      </c>
      <c r="C7" s="16">
        <f>IF(Documentos!$B$7="","",Documentos!$B$7)</f>
        <v/>
      </c>
      <c r="D7" s="19" t="n"/>
      <c r="E7" s="20" t="n"/>
    </row>
    <row r="8">
      <c r="B8" t="inlineStr">
        <is>
          <t>Data de conferência</t>
        </is>
      </c>
      <c r="C8" s="13">
        <f>IF(Documentos!$B$8="","",Documentos!$B$8)</f>
        <v/>
      </c>
      <c r="D8" s="19" t="n"/>
      <c r="E8" s="20" t="n"/>
    </row>
    <row r="9">
      <c r="B9" t="inlineStr">
        <is>
          <t>Última revisão da lista</t>
        </is>
      </c>
      <c r="C9" s="13">
        <f>IF(Documentos!$B$6="","",Documentos!$B$6)</f>
        <v/>
      </c>
      <c r="D9" s="19" t="n"/>
      <c r="E9" s="20" t="n"/>
    </row>
    <row r="11">
      <c r="A11" s="18" t="inlineStr">
        <is>
          <t>Contagem</t>
        </is>
      </c>
    </row>
    <row r="12">
      <c r="A12" s="5" t="inlineStr">
        <is>
          <t>R1</t>
        </is>
      </c>
      <c r="B12" t="inlineStr">
        <is>
          <t>Documentos listados</t>
        </is>
      </c>
      <c r="C12" s="16">
        <f>COUNTIF(Documentos!$A$13:$A$73,"?*")</f>
        <v/>
      </c>
    </row>
    <row r="13">
      <c r="A13" s="5" t="inlineStr">
        <is>
          <t>R2</t>
        </is>
      </c>
      <c r="B13" t="inlineStr">
        <is>
          <t>Vencido</t>
        </is>
      </c>
      <c r="C13" s="16">
        <f>COUNTIFS(Documentos!$A$13:$A$73,"?*",Documentos!$F$13:$F$73,"&lt;0")</f>
        <v/>
      </c>
    </row>
    <row r="14">
      <c r="A14" s="5" t="inlineStr">
        <is>
          <t>R3</t>
        </is>
      </c>
      <c r="B14">
        <f>"Vence em até "&amp;Documentos!$B$7&amp;" dias"</f>
        <v/>
      </c>
      <c r="C14" s="16">
        <f>COUNTIFS(Documentos!$A$13:$A$73,"?*",Documentos!$F$13:$F$73,"&gt;=0",Documentos!$F$13:$F$73,"&lt;="&amp;Documentos!$B$7)</f>
        <v/>
      </c>
    </row>
    <row r="15">
      <c r="A15" s="5" t="inlineStr">
        <is>
          <t>R4</t>
        </is>
      </c>
      <c r="B15" t="inlineStr">
        <is>
          <t>Em dia</t>
        </is>
      </c>
      <c r="C15" s="16">
        <f>COUNTIFS(Documentos!$A$13:$A$73,"?*",Documentos!$F$13:$F$73,"&gt;"&amp;Documentos!$B$7)</f>
        <v/>
      </c>
    </row>
    <row r="16">
      <c r="A16" s="5" t="inlineStr">
        <is>
          <t>R5</t>
        </is>
      </c>
      <c r="B16" t="inlineStr">
        <is>
          <t>Sem validade</t>
        </is>
      </c>
      <c r="C16" s="16">
        <f>COUNTIFS(Documentos!$A$13:$A$73,"?*",Documentos!$E$13:$E$73,"")</f>
        <v/>
      </c>
    </row>
    <row r="17">
      <c r="A17" s="5" t="inlineStr">
        <is>
          <t>R6</t>
        </is>
      </c>
      <c r="B17" t="inlineStr">
        <is>
          <t>Sem grupo</t>
        </is>
      </c>
      <c r="C17" s="16">
        <f>COUNTIFS(Documentos!$A$13:$A$73,"?*",Documentos!$B$13:$B$73,"")</f>
        <v/>
      </c>
    </row>
    <row r="18">
      <c r="A18" s="5" t="inlineStr">
        <is>
          <t>R7</t>
        </is>
      </c>
      <c r="B18" t="inlineStr">
        <is>
          <t>Sem local do arquivo</t>
        </is>
      </c>
      <c r="C18" s="16">
        <f>COUNTIFS(Documentos!$A$13:$A$73,"?*",Documentos!$H$13:$H$73,"")</f>
        <v/>
      </c>
    </row>
    <row r="19">
      <c r="A19" s="5" t="inlineStr">
        <is>
          <t>R8</t>
        </is>
      </c>
      <c r="B19" t="inlineStr">
        <is>
          <t>Datas sem documento</t>
        </is>
      </c>
      <c r="C19" s="16">
        <f>COUNTIFS(Documentos!$A$13:$A$73,"",Documentos!$D$13:$D$73,"&lt;&gt;")+COUNTIFS(Documentos!$A$13:$A$73,"",Documentos!$D$13:$D$73,"",Documentos!$E$13:$E$73,"&lt;&gt;")</f>
        <v/>
      </c>
    </row>
    <row r="20">
      <c r="A20" s="5" t="inlineStr">
        <is>
          <t>R9</t>
        </is>
      </c>
      <c r="B20" t="inlineStr">
        <is>
          <t>Validade anterior à emissão</t>
        </is>
      </c>
      <c r="C20" s="16">
        <f>SUM(Documentos!$K$13:$K$73)</f>
        <v/>
      </c>
    </row>
    <row r="21">
      <c r="A21" s="5" t="inlineStr">
        <is>
          <t>R10</t>
        </is>
      </c>
      <c r="B21" t="inlineStr">
        <is>
          <t>Próximo vencimento</t>
        </is>
      </c>
      <c r="C21" s="13">
        <f>IFERROR(INDEX(Documentos!$E$13:$E$73,MATCH($C$13+1,Documentos!$J$13:$J$73,0)),"")</f>
        <v/>
      </c>
    </row>
    <row r="22">
      <c r="A22" s="5" t="inlineStr">
        <is>
          <t>R11</t>
        </is>
      </c>
      <c r="B22" t="inlineStr">
        <is>
          <t>Vencidos na data de conferência</t>
        </is>
      </c>
      <c r="C22" s="16">
        <f>IF(Documentos!$B$8="","",COUNTIFS(Documentos!$A$13:$A$73,"?*",Documentos!$E$13:$E$73,"&lt;"&amp;Documentos!$B$8))</f>
        <v/>
      </c>
    </row>
    <row r="24">
      <c r="A24" s="18" t="inlineStr">
        <is>
          <t>Situação por grupo</t>
        </is>
      </c>
    </row>
    <row r="25">
      <c r="C25" s="21" t="inlineStr">
        <is>
          <t>Vencido</t>
        </is>
      </c>
      <c r="D25" s="21">
        <f>"Vence em até "&amp;Documentos!$B$7&amp;" dias"</f>
        <v/>
      </c>
      <c r="E25" s="21" t="inlineStr">
        <is>
          <t>Em dia</t>
        </is>
      </c>
      <c r="F25" s="21" t="inlineStr">
        <is>
          <t>Sem validade</t>
        </is>
      </c>
      <c r="G25" s="21" t="inlineStr">
        <is>
          <t>Total</t>
        </is>
      </c>
    </row>
    <row r="26">
      <c r="B26" t="inlineStr">
        <is>
          <t>Existência e representação</t>
        </is>
      </c>
      <c r="C26" s="16">
        <f>COUNTIFS(Documentos!$A$13:$A$73,"?*",Documentos!$B$13:$B$73,"Existência e representação",Documentos!$F$13:$F$73,"&lt;0")</f>
        <v/>
      </c>
      <c r="D26" s="16">
        <f>COUNTIFS(Documentos!$A$13:$A$73,"?*",Documentos!$B$13:$B$73,"Existência e representação",Documentos!$F$13:$F$73,"&gt;=0",Documentos!$F$13:$F$73,"&lt;="&amp;Documentos!$B$7)</f>
        <v/>
      </c>
      <c r="E26" s="16">
        <f>COUNTIFS(Documentos!$A$13:$A$73,"?*",Documentos!$B$13:$B$73,"Existência e representação",Documentos!$F$13:$F$73,"&gt;"&amp;Documentos!$B$7)</f>
        <v/>
      </c>
      <c r="F26" s="16">
        <f>COUNTIFS(Documentos!$A$13:$A$73,"?*",Documentos!$B$13:$B$73,"Existência e representação",Documentos!$E$13:$E$73,"")</f>
        <v/>
      </c>
      <c r="G26" s="16">
        <f>COUNTIFS(Documentos!$A$13:$A$73,"?*",Documentos!$B$13:$B$73,"Existência e representação")</f>
        <v/>
      </c>
    </row>
    <row r="27">
      <c r="B27" t="inlineStr">
        <is>
          <t>Técnica</t>
        </is>
      </c>
      <c r="C27" s="16">
        <f>COUNTIFS(Documentos!$A$13:$A$73,"?*",Documentos!$B$13:$B$73,"Técnica",Documentos!$F$13:$F$73,"&lt;0")</f>
        <v/>
      </c>
      <c r="D27" s="16">
        <f>COUNTIFS(Documentos!$A$13:$A$73,"?*",Documentos!$B$13:$B$73,"Técnica",Documentos!$F$13:$F$73,"&gt;=0",Documentos!$F$13:$F$73,"&lt;="&amp;Documentos!$B$7)</f>
        <v/>
      </c>
      <c r="E27" s="16">
        <f>COUNTIFS(Documentos!$A$13:$A$73,"?*",Documentos!$B$13:$B$73,"Técnica",Documentos!$F$13:$F$73,"&gt;"&amp;Documentos!$B$7)</f>
        <v/>
      </c>
      <c r="F27" s="16">
        <f>COUNTIFS(Documentos!$A$13:$A$73,"?*",Documentos!$B$13:$B$73,"Técnica",Documentos!$E$13:$E$73,"")</f>
        <v/>
      </c>
      <c r="G27" s="16">
        <f>COUNTIFS(Documentos!$A$13:$A$73,"?*",Documentos!$B$13:$B$73,"Técnica")</f>
        <v/>
      </c>
    </row>
    <row r="28">
      <c r="B28" t="inlineStr">
        <is>
          <t>Fiscal social e trabalhista</t>
        </is>
      </c>
      <c r="C28" s="16">
        <f>COUNTIFS(Documentos!$A$13:$A$73,"?*",Documentos!$B$13:$B$73,"Fiscal social e trabalhista",Documentos!$F$13:$F$73,"&lt;0")</f>
        <v/>
      </c>
      <c r="D28" s="16">
        <f>COUNTIFS(Documentos!$A$13:$A$73,"?*",Documentos!$B$13:$B$73,"Fiscal social e trabalhista",Documentos!$F$13:$F$73,"&gt;=0",Documentos!$F$13:$F$73,"&lt;="&amp;Documentos!$B$7)</f>
        <v/>
      </c>
      <c r="E28" s="16">
        <f>COUNTIFS(Documentos!$A$13:$A$73,"?*",Documentos!$B$13:$B$73,"Fiscal social e trabalhista",Documentos!$F$13:$F$73,"&gt;"&amp;Documentos!$B$7)</f>
        <v/>
      </c>
      <c r="F28" s="16">
        <f>COUNTIFS(Documentos!$A$13:$A$73,"?*",Documentos!$B$13:$B$73,"Fiscal social e trabalhista",Documentos!$E$13:$E$73,"")</f>
        <v/>
      </c>
      <c r="G28" s="16">
        <f>COUNTIFS(Documentos!$A$13:$A$73,"?*",Documentos!$B$13:$B$73,"Fiscal social e trabalhista")</f>
        <v/>
      </c>
    </row>
    <row r="29">
      <c r="B29" t="inlineStr">
        <is>
          <t>Econômico-financeira</t>
        </is>
      </c>
      <c r="C29" s="16">
        <f>COUNTIFS(Documentos!$A$13:$A$73,"?*",Documentos!$B$13:$B$73,"Econômico-financeira",Documentos!$F$13:$F$73,"&lt;0")</f>
        <v/>
      </c>
      <c r="D29" s="16">
        <f>COUNTIFS(Documentos!$A$13:$A$73,"?*",Documentos!$B$13:$B$73,"Econômico-financeira",Documentos!$F$13:$F$73,"&gt;=0",Documentos!$F$13:$F$73,"&lt;="&amp;Documentos!$B$7)</f>
        <v/>
      </c>
      <c r="E29" s="16">
        <f>COUNTIFS(Documentos!$A$13:$A$73,"?*",Documentos!$B$13:$B$73,"Econômico-financeira",Documentos!$F$13:$F$73,"&gt;"&amp;Documentos!$B$7)</f>
        <v/>
      </c>
      <c r="F29" s="16">
        <f>COUNTIFS(Documentos!$A$13:$A$73,"?*",Documentos!$B$13:$B$73,"Econômico-financeira",Documentos!$E$13:$E$73,"")</f>
        <v/>
      </c>
      <c r="G29" s="16">
        <f>COUNTIFS(Documentos!$A$13:$A$73,"?*",Documentos!$B$13:$B$73,"Econômico-financeira")</f>
        <v/>
      </c>
    </row>
    <row r="30">
      <c r="B30" t="inlineStr">
        <is>
          <t>Declaração</t>
        </is>
      </c>
      <c r="C30" s="16">
        <f>COUNTIFS(Documentos!$A$13:$A$73,"?*",Documentos!$B$13:$B$73,"Declaração",Documentos!$F$13:$F$73,"&lt;0")</f>
        <v/>
      </c>
      <c r="D30" s="16">
        <f>COUNTIFS(Documentos!$A$13:$A$73,"?*",Documentos!$B$13:$B$73,"Declaração",Documentos!$F$13:$F$73,"&gt;=0",Documentos!$F$13:$F$73,"&lt;="&amp;Documentos!$B$7)</f>
        <v/>
      </c>
      <c r="E30" s="16">
        <f>COUNTIFS(Documentos!$A$13:$A$73,"?*",Documentos!$B$13:$B$73,"Declaração",Documentos!$F$13:$F$73,"&gt;"&amp;Documentos!$B$7)</f>
        <v/>
      </c>
      <c r="F30" s="16">
        <f>COUNTIFS(Documentos!$A$13:$A$73,"?*",Documentos!$B$13:$B$73,"Declaração",Documentos!$E$13:$E$73,"")</f>
        <v/>
      </c>
      <c r="G30" s="16">
        <f>COUNTIFS(Documentos!$A$13:$A$73,"?*",Documentos!$B$13:$B$73,"Declaração")</f>
        <v/>
      </c>
    </row>
    <row r="31">
      <c r="B31" t="inlineStr">
        <is>
          <t>Outro</t>
        </is>
      </c>
      <c r="C31" s="16">
        <f>COUNTIFS(Documentos!$A$13:$A$73,"?*",Documentos!$B$13:$B$73,"Outro",Documentos!$F$13:$F$73,"&lt;0")</f>
        <v/>
      </c>
      <c r="D31" s="16">
        <f>COUNTIFS(Documentos!$A$13:$A$73,"?*",Documentos!$B$13:$B$73,"Outro",Documentos!$F$13:$F$73,"&gt;=0",Documentos!$F$13:$F$73,"&lt;="&amp;Documentos!$B$7)</f>
        <v/>
      </c>
      <c r="E31" s="16">
        <f>COUNTIFS(Documentos!$A$13:$A$73,"?*",Documentos!$B$13:$B$73,"Outro",Documentos!$F$13:$F$73,"&gt;"&amp;Documentos!$B$7)</f>
        <v/>
      </c>
      <c r="F31" s="16">
        <f>COUNTIFS(Documentos!$A$13:$A$73,"?*",Documentos!$B$13:$B$73,"Outro",Documentos!$E$13:$E$73,"")</f>
        <v/>
      </c>
      <c r="G31" s="16">
        <f>COUNTIFS(Documentos!$A$13:$A$73,"?*",Documentos!$B$13:$B$73,"Outro")</f>
        <v/>
      </c>
    </row>
    <row r="32">
      <c r="B32" t="inlineStr">
        <is>
          <t>Sem grupo</t>
        </is>
      </c>
      <c r="C32" s="16">
        <f>COUNTIFS(Documentos!$A$13:$A$73,"?*",Documentos!$B$13:$B$73,"",Documentos!$F$13:$F$73,"&lt;0")</f>
        <v/>
      </c>
      <c r="D32" s="16">
        <f>COUNTIFS(Documentos!$A$13:$A$73,"?*",Documentos!$B$13:$B$73,"",Documentos!$F$13:$F$73,"&gt;=0",Documentos!$F$13:$F$73,"&lt;="&amp;Documentos!$B$7)</f>
        <v/>
      </c>
      <c r="E32" s="16">
        <f>COUNTIFS(Documentos!$A$13:$A$73,"?*",Documentos!$B$13:$B$73,"",Documentos!$F$13:$F$73,"&gt;"&amp;Documentos!$B$7)</f>
        <v/>
      </c>
      <c r="F32" s="16">
        <f>COUNTIFS(Documentos!$A$13:$A$73,"?*",Documentos!$B$13:$B$73,"",Documentos!$E$13:$E$73,"")</f>
        <v/>
      </c>
      <c r="G32" s="16">
        <f>COUNTIFS(Documentos!$A$13:$A$73,"?*",Documentos!$B$13:$B$73,"")</f>
        <v/>
      </c>
    </row>
    <row r="33">
      <c r="B33" s="22" t="inlineStr">
        <is>
          <t>Total</t>
        </is>
      </c>
      <c r="C33" s="16">
        <f>SUM(C26:C32)</f>
        <v/>
      </c>
      <c r="D33" s="16">
        <f>SUM(D26:D32)</f>
        <v/>
      </c>
      <c r="E33" s="16">
        <f>SUM(E26:E32)</f>
        <v/>
      </c>
      <c r="F33" s="16">
        <f>SUM(F26:F32)</f>
        <v/>
      </c>
      <c r="G33" s="16">
        <f>SUM(G26:G32)</f>
        <v/>
      </c>
    </row>
    <row r="35">
      <c r="A35" s="18" t="inlineStr">
        <is>
          <t>Próximos vencimentos</t>
        </is>
      </c>
    </row>
    <row r="36" ht="30" customHeight="1">
      <c r="A36" s="21" t="inlineStr">
        <is>
          <t>Ordem</t>
        </is>
      </c>
      <c r="B36" s="21" t="inlineStr">
        <is>
          <t>Documento</t>
        </is>
      </c>
      <c r="C36" s="21" t="inlineStr">
        <is>
          <t>Grupo</t>
        </is>
      </c>
      <c r="D36" s="21" t="inlineStr">
        <is>
          <t>Validade</t>
        </is>
      </c>
      <c r="E36" s="21" t="inlineStr">
        <is>
          <t>Dias para vencer</t>
        </is>
      </c>
      <c r="F36" s="21" t="inlineStr">
        <is>
          <t>Situação</t>
        </is>
      </c>
      <c r="G36" s="21" t="inlineStr">
        <is>
          <t>Onde está o arquivo</t>
        </is>
      </c>
      <c r="H36" s="21" t="inlineStr">
        <is>
          <t>Vencido na data de conferência?</t>
        </is>
      </c>
    </row>
    <row r="37">
      <c r="A37" s="16">
        <f>IF(B37="","",1)</f>
        <v/>
      </c>
      <c r="B37" s="16">
        <f>IFERROR(INDEX(Documentos!$A$13:$A$73,MATCH(1,Documentos!$J$13:$J$73,0))&amp;"","")</f>
        <v/>
      </c>
      <c r="C37" s="16">
        <f>IFERROR(INDEX(Documentos!$B$13:$B$73,MATCH(1,Documentos!$J$13:$J$73,0))&amp;"","")</f>
        <v/>
      </c>
      <c r="D37" s="13">
        <f>IFERROR(INDEX(Documentos!$E$13:$E$73,MATCH(1,Documentos!$J$13:$J$73,0)),"")</f>
        <v/>
      </c>
      <c r="E37" s="15">
        <f>IFERROR(INDEX(Documentos!$F$13:$F$73,MATCH(1,Documentos!$J$13:$J$73,0)),"")</f>
        <v/>
      </c>
      <c r="F37" s="16">
        <f>IFERROR(INDEX(Documentos!$G$13:$G$73,MATCH(1,Documentos!$J$13:$J$73,0))&amp;"","")</f>
        <v/>
      </c>
      <c r="G37" s="16">
        <f>IFERROR(INDEX(Documentos!$H$13:$H$73,MATCH(1,Documentos!$J$13:$J$73,0))&amp;"","")</f>
        <v/>
      </c>
      <c r="H37" s="16">
        <f>IF(OR(B37="",Documentos!$B$8=""),"",IF(D37&lt;Documentos!$B$8,"sim",""))</f>
        <v/>
      </c>
      <c r="I37" s="20" t="n"/>
    </row>
    <row r="38">
      <c r="A38" s="16">
        <f>IF(B38="","",2)</f>
        <v/>
      </c>
      <c r="B38" s="16">
        <f>IFERROR(INDEX(Documentos!$A$13:$A$73,MATCH(2,Documentos!$J$13:$J$73,0))&amp;"","")</f>
        <v/>
      </c>
      <c r="C38" s="16">
        <f>IFERROR(INDEX(Documentos!$B$13:$B$73,MATCH(2,Documentos!$J$13:$J$73,0))&amp;"","")</f>
        <v/>
      </c>
      <c r="D38" s="13">
        <f>IFERROR(INDEX(Documentos!$E$13:$E$73,MATCH(2,Documentos!$J$13:$J$73,0)),"")</f>
        <v/>
      </c>
      <c r="E38" s="15">
        <f>IFERROR(INDEX(Documentos!$F$13:$F$73,MATCH(2,Documentos!$J$13:$J$73,0)),"")</f>
        <v/>
      </c>
      <c r="F38" s="16">
        <f>IFERROR(INDEX(Documentos!$G$13:$G$73,MATCH(2,Documentos!$J$13:$J$73,0))&amp;"","")</f>
        <v/>
      </c>
      <c r="G38" s="16">
        <f>IFERROR(INDEX(Documentos!$H$13:$H$73,MATCH(2,Documentos!$J$13:$J$73,0))&amp;"","")</f>
        <v/>
      </c>
      <c r="H38" s="16">
        <f>IF(OR(B38="",Documentos!$B$8=""),"",IF(D38&lt;Documentos!$B$8,"sim",""))</f>
        <v/>
      </c>
      <c r="I38" s="20" t="n"/>
    </row>
    <row r="39">
      <c r="A39" s="16">
        <f>IF(B39="","",3)</f>
        <v/>
      </c>
      <c r="B39" s="16">
        <f>IFERROR(INDEX(Documentos!$A$13:$A$73,MATCH(3,Documentos!$J$13:$J$73,0))&amp;"","")</f>
        <v/>
      </c>
      <c r="C39" s="16">
        <f>IFERROR(INDEX(Documentos!$B$13:$B$73,MATCH(3,Documentos!$J$13:$J$73,0))&amp;"","")</f>
        <v/>
      </c>
      <c r="D39" s="13">
        <f>IFERROR(INDEX(Documentos!$E$13:$E$73,MATCH(3,Documentos!$J$13:$J$73,0)),"")</f>
        <v/>
      </c>
      <c r="E39" s="15">
        <f>IFERROR(INDEX(Documentos!$F$13:$F$73,MATCH(3,Documentos!$J$13:$J$73,0)),"")</f>
        <v/>
      </c>
      <c r="F39" s="16">
        <f>IFERROR(INDEX(Documentos!$G$13:$G$73,MATCH(3,Documentos!$J$13:$J$73,0))&amp;"","")</f>
        <v/>
      </c>
      <c r="G39" s="16">
        <f>IFERROR(INDEX(Documentos!$H$13:$H$73,MATCH(3,Documentos!$J$13:$J$73,0))&amp;"","")</f>
        <v/>
      </c>
      <c r="H39" s="16">
        <f>IF(OR(B39="",Documentos!$B$8=""),"",IF(D39&lt;Documentos!$B$8,"sim",""))</f>
        <v/>
      </c>
      <c r="I39" s="20" t="n"/>
    </row>
    <row r="40">
      <c r="A40" s="16">
        <f>IF(B40="","",4)</f>
        <v/>
      </c>
      <c r="B40" s="16">
        <f>IFERROR(INDEX(Documentos!$A$13:$A$73,MATCH(4,Documentos!$J$13:$J$73,0))&amp;"","")</f>
        <v/>
      </c>
      <c r="C40" s="16">
        <f>IFERROR(INDEX(Documentos!$B$13:$B$73,MATCH(4,Documentos!$J$13:$J$73,0))&amp;"","")</f>
        <v/>
      </c>
      <c r="D40" s="13">
        <f>IFERROR(INDEX(Documentos!$E$13:$E$73,MATCH(4,Documentos!$J$13:$J$73,0)),"")</f>
        <v/>
      </c>
      <c r="E40" s="15">
        <f>IFERROR(INDEX(Documentos!$F$13:$F$73,MATCH(4,Documentos!$J$13:$J$73,0)),"")</f>
        <v/>
      </c>
      <c r="F40" s="16">
        <f>IFERROR(INDEX(Documentos!$G$13:$G$73,MATCH(4,Documentos!$J$13:$J$73,0))&amp;"","")</f>
        <v/>
      </c>
      <c r="G40" s="16">
        <f>IFERROR(INDEX(Documentos!$H$13:$H$73,MATCH(4,Documentos!$J$13:$J$73,0))&amp;"","")</f>
        <v/>
      </c>
      <c r="H40" s="16">
        <f>IF(OR(B40="",Documentos!$B$8=""),"",IF(D40&lt;Documentos!$B$8,"sim",""))</f>
        <v/>
      </c>
      <c r="I40" s="20" t="n"/>
    </row>
    <row r="41">
      <c r="A41" s="16">
        <f>IF(B41="","",5)</f>
        <v/>
      </c>
      <c r="B41" s="16">
        <f>IFERROR(INDEX(Documentos!$A$13:$A$73,MATCH(5,Documentos!$J$13:$J$73,0))&amp;"","")</f>
        <v/>
      </c>
      <c r="C41" s="16">
        <f>IFERROR(INDEX(Documentos!$B$13:$B$73,MATCH(5,Documentos!$J$13:$J$73,0))&amp;"","")</f>
        <v/>
      </c>
      <c r="D41" s="13">
        <f>IFERROR(INDEX(Documentos!$E$13:$E$73,MATCH(5,Documentos!$J$13:$J$73,0)),"")</f>
        <v/>
      </c>
      <c r="E41" s="15">
        <f>IFERROR(INDEX(Documentos!$F$13:$F$73,MATCH(5,Documentos!$J$13:$J$73,0)),"")</f>
        <v/>
      </c>
      <c r="F41" s="16">
        <f>IFERROR(INDEX(Documentos!$G$13:$G$73,MATCH(5,Documentos!$J$13:$J$73,0))&amp;"","")</f>
        <v/>
      </c>
      <c r="G41" s="16">
        <f>IFERROR(INDEX(Documentos!$H$13:$H$73,MATCH(5,Documentos!$J$13:$J$73,0))&amp;"","")</f>
        <v/>
      </c>
      <c r="H41" s="16">
        <f>IF(OR(B41="",Documentos!$B$8=""),"",IF(D41&lt;Documentos!$B$8,"sim",""))</f>
        <v/>
      </c>
      <c r="I41" s="20" t="n"/>
    </row>
    <row r="42">
      <c r="A42" s="16">
        <f>IF(B42="","",6)</f>
        <v/>
      </c>
      <c r="B42" s="16">
        <f>IFERROR(INDEX(Documentos!$A$13:$A$73,MATCH(6,Documentos!$J$13:$J$73,0))&amp;"","")</f>
        <v/>
      </c>
      <c r="C42" s="16">
        <f>IFERROR(INDEX(Documentos!$B$13:$B$73,MATCH(6,Documentos!$J$13:$J$73,0))&amp;"","")</f>
        <v/>
      </c>
      <c r="D42" s="13">
        <f>IFERROR(INDEX(Documentos!$E$13:$E$73,MATCH(6,Documentos!$J$13:$J$73,0)),"")</f>
        <v/>
      </c>
      <c r="E42" s="15">
        <f>IFERROR(INDEX(Documentos!$F$13:$F$73,MATCH(6,Documentos!$J$13:$J$73,0)),"")</f>
        <v/>
      </c>
      <c r="F42" s="16">
        <f>IFERROR(INDEX(Documentos!$G$13:$G$73,MATCH(6,Documentos!$J$13:$J$73,0))&amp;"","")</f>
        <v/>
      </c>
      <c r="G42" s="16">
        <f>IFERROR(INDEX(Documentos!$H$13:$H$73,MATCH(6,Documentos!$J$13:$J$73,0))&amp;"","")</f>
        <v/>
      </c>
      <c r="H42" s="16">
        <f>IF(OR(B42="",Documentos!$B$8=""),"",IF(D42&lt;Documentos!$B$8,"sim",""))</f>
        <v/>
      </c>
      <c r="I42" s="20" t="n"/>
    </row>
    <row r="43">
      <c r="A43" s="16">
        <f>IF(B43="","",7)</f>
        <v/>
      </c>
      <c r="B43" s="16">
        <f>IFERROR(INDEX(Documentos!$A$13:$A$73,MATCH(7,Documentos!$J$13:$J$73,0))&amp;"","")</f>
        <v/>
      </c>
      <c r="C43" s="16">
        <f>IFERROR(INDEX(Documentos!$B$13:$B$73,MATCH(7,Documentos!$J$13:$J$73,0))&amp;"","")</f>
        <v/>
      </c>
      <c r="D43" s="13">
        <f>IFERROR(INDEX(Documentos!$E$13:$E$73,MATCH(7,Documentos!$J$13:$J$73,0)),"")</f>
        <v/>
      </c>
      <c r="E43" s="15">
        <f>IFERROR(INDEX(Documentos!$F$13:$F$73,MATCH(7,Documentos!$J$13:$J$73,0)),"")</f>
        <v/>
      </c>
      <c r="F43" s="16">
        <f>IFERROR(INDEX(Documentos!$G$13:$G$73,MATCH(7,Documentos!$J$13:$J$73,0))&amp;"","")</f>
        <v/>
      </c>
      <c r="G43" s="16">
        <f>IFERROR(INDEX(Documentos!$H$13:$H$73,MATCH(7,Documentos!$J$13:$J$73,0))&amp;"","")</f>
        <v/>
      </c>
      <c r="H43" s="16">
        <f>IF(OR(B43="",Documentos!$B$8=""),"",IF(D43&lt;Documentos!$B$8,"sim",""))</f>
        <v/>
      </c>
      <c r="I43" s="20" t="n"/>
    </row>
    <row r="44">
      <c r="A44" s="16">
        <f>IF(B44="","",8)</f>
        <v/>
      </c>
      <c r="B44" s="16">
        <f>IFERROR(INDEX(Documentos!$A$13:$A$73,MATCH(8,Documentos!$J$13:$J$73,0))&amp;"","")</f>
        <v/>
      </c>
      <c r="C44" s="16">
        <f>IFERROR(INDEX(Documentos!$B$13:$B$73,MATCH(8,Documentos!$J$13:$J$73,0))&amp;"","")</f>
        <v/>
      </c>
      <c r="D44" s="13">
        <f>IFERROR(INDEX(Documentos!$E$13:$E$73,MATCH(8,Documentos!$J$13:$J$73,0)),"")</f>
        <v/>
      </c>
      <c r="E44" s="15">
        <f>IFERROR(INDEX(Documentos!$F$13:$F$73,MATCH(8,Documentos!$J$13:$J$73,0)),"")</f>
        <v/>
      </c>
      <c r="F44" s="16">
        <f>IFERROR(INDEX(Documentos!$G$13:$G$73,MATCH(8,Documentos!$J$13:$J$73,0))&amp;"","")</f>
        <v/>
      </c>
      <c r="G44" s="16">
        <f>IFERROR(INDEX(Documentos!$H$13:$H$73,MATCH(8,Documentos!$J$13:$J$73,0))&amp;"","")</f>
        <v/>
      </c>
      <c r="H44" s="16">
        <f>IF(OR(B44="",Documentos!$B$8=""),"",IF(D44&lt;Documentos!$B$8,"sim",""))</f>
        <v/>
      </c>
      <c r="I44" s="20" t="n"/>
    </row>
    <row r="45">
      <c r="A45" s="16">
        <f>IF(B45="","",9)</f>
        <v/>
      </c>
      <c r="B45" s="16">
        <f>IFERROR(INDEX(Documentos!$A$13:$A$73,MATCH(9,Documentos!$J$13:$J$73,0))&amp;"","")</f>
        <v/>
      </c>
      <c r="C45" s="16">
        <f>IFERROR(INDEX(Documentos!$B$13:$B$73,MATCH(9,Documentos!$J$13:$J$73,0))&amp;"","")</f>
        <v/>
      </c>
      <c r="D45" s="13">
        <f>IFERROR(INDEX(Documentos!$E$13:$E$73,MATCH(9,Documentos!$J$13:$J$73,0)),"")</f>
        <v/>
      </c>
      <c r="E45" s="15">
        <f>IFERROR(INDEX(Documentos!$F$13:$F$73,MATCH(9,Documentos!$J$13:$J$73,0)),"")</f>
        <v/>
      </c>
      <c r="F45" s="16">
        <f>IFERROR(INDEX(Documentos!$G$13:$G$73,MATCH(9,Documentos!$J$13:$J$73,0))&amp;"","")</f>
        <v/>
      </c>
      <c r="G45" s="16">
        <f>IFERROR(INDEX(Documentos!$H$13:$H$73,MATCH(9,Documentos!$J$13:$J$73,0))&amp;"","")</f>
        <v/>
      </c>
      <c r="H45" s="16">
        <f>IF(OR(B45="",Documentos!$B$8=""),"",IF(D45&lt;Documentos!$B$8,"sim",""))</f>
        <v/>
      </c>
      <c r="I45" s="20" t="n"/>
    </row>
    <row r="46">
      <c r="A46" s="16">
        <f>IF(B46="","",10)</f>
        <v/>
      </c>
      <c r="B46" s="16">
        <f>IFERROR(INDEX(Documentos!$A$13:$A$73,MATCH(10,Documentos!$J$13:$J$73,0))&amp;"","")</f>
        <v/>
      </c>
      <c r="C46" s="16">
        <f>IFERROR(INDEX(Documentos!$B$13:$B$73,MATCH(10,Documentos!$J$13:$J$73,0))&amp;"","")</f>
        <v/>
      </c>
      <c r="D46" s="13">
        <f>IFERROR(INDEX(Documentos!$E$13:$E$73,MATCH(10,Documentos!$J$13:$J$73,0)),"")</f>
        <v/>
      </c>
      <c r="E46" s="15">
        <f>IFERROR(INDEX(Documentos!$F$13:$F$73,MATCH(10,Documentos!$J$13:$J$73,0)),"")</f>
        <v/>
      </c>
      <c r="F46" s="16">
        <f>IFERROR(INDEX(Documentos!$G$13:$G$73,MATCH(10,Documentos!$J$13:$J$73,0))&amp;"","")</f>
        <v/>
      </c>
      <c r="G46" s="16">
        <f>IFERROR(INDEX(Documentos!$H$13:$H$73,MATCH(10,Documentos!$J$13:$J$73,0))&amp;"","")</f>
        <v/>
      </c>
      <c r="H46" s="16">
        <f>IF(OR(B46="",Documentos!$B$8=""),"",IF(D46&lt;Documentos!$B$8,"sim",""))</f>
        <v/>
      </c>
      <c r="I46" s="20" t="n"/>
    </row>
    <row r="47">
      <c r="A47" s="23" t="inlineStr">
        <is>
          <t>A lista mostra os dez primeiros. Para ver todos, ordene ou filtre a aba Documentos pela coluna Validade.</t>
        </is>
      </c>
    </row>
    <row r="49">
      <c r="A49" s="24" t="inlineStr">
        <is>
          <t>Avisos</t>
        </is>
      </c>
    </row>
    <row r="50" ht="30" customHeight="1">
      <c r="B50" s="4">
        <f>IF($C$12=0,"A lista está vazia. Comece pelo cabeçalho e pela primeira linha da aba Documentos.","")</f>
        <v/>
      </c>
    </row>
    <row r="51" ht="30" customHeight="1">
      <c r="B51" s="4">
        <f>IF($C$13&gt;0,"Há documento vencido: renove-o antes de usá-lo e atualize a linha.","")</f>
        <v/>
      </c>
    </row>
    <row r="52" ht="30" customHeight="1">
      <c r="B52" s="4">
        <f>IF($C$14&gt;0,"Há documento que vence dentro do aviso de vencimento: providencie a renovação.","")</f>
        <v/>
      </c>
    </row>
    <row r="53" ht="30" customHeight="1">
      <c r="B53" s="4">
        <f>IF($C$17&gt;0,"Há documento sem grupo: complete a coluna Grupo.","")</f>
        <v/>
      </c>
    </row>
    <row r="54" ht="30" customHeight="1">
      <c r="B54" s="4">
        <f>IF($C$18&gt;0,"Há documento sem o local do arquivo: anote onde ele está guardado.","")</f>
        <v/>
      </c>
    </row>
    <row r="55" ht="30" customHeight="1">
      <c r="B55" s="4">
        <f>IF($C$19&gt;0,"Há linha com data e sem o nome do documento: confira a aba Documentos.","")</f>
        <v/>
      </c>
    </row>
    <row r="56" ht="30" customHeight="1">
      <c r="B56" s="4">
        <f>IF($C$20&gt;0,"Há validade anterior à data de emissão: confira as datas.","")</f>
        <v/>
      </c>
    </row>
    <row r="57" ht="30" customHeight="1">
      <c r="B57" s="4">
        <f>IF(AND(Documentos!$B$8&lt;&gt;"",$C$22&gt;0),"Na data de conferência, há documento vencido: veja a última coluna de Próximos vencimentos e as validades em âmbar na aba Documentos.","")</f>
        <v/>
      </c>
    </row>
    <row r="58" ht="30" customHeight="1">
      <c r="B58" s="4">
        <f>IF(AND(Documentos!$B$8&lt;&gt;"",Documentos!$B$8&lt;Documentos!$B$9),"A data de conferência já passou: atualize-a para a próxima apresentação.","")</f>
        <v/>
      </c>
    </row>
    <row r="59">
      <c r="B59" s="4">
        <f>IF(AND($C$12&gt;0,SUMPRODUCT(LEN(B50:B58))=0),"Nenhum aviso. A planilha confere datas, não conteúdo: compare cada documento com o edital, item a item.","")</f>
        <v/>
      </c>
    </row>
    <row r="61">
      <c r="A61" s="18" t="inlineStr">
        <is>
          <t>Lembretes</t>
        </is>
      </c>
    </row>
    <row r="62" ht="30" customHeight="1">
      <c r="B62" s="16">
        <f>IF(COUNTIF(Documentos!$B$13:$B$73,"Técnica")&gt;0,"Atestado não vence, mas precisa mostrar as parcelas de maior relevância que cada edital pede: confira item, quantidade e período a cada edital (art. 67, §§ 1º e 2º, da Lei nº 14.133/2021).","")</f>
        <v/>
      </c>
    </row>
    <row r="63" ht="30" customHeight="1">
      <c r="B63" s="16">
        <f>IF(COUNTIF(Documentos!$B$13:$B$73,"Declaração")&gt;0,"Declaração se faz para cada edital, no modelo dele, com data e assinatura de quem tem poderes. As da lista servem de base.","")</f>
        <v/>
      </c>
    </row>
    <row r="64" ht="30" customHeight="1">
      <c r="B64" s="16">
        <f>IF(COUNTIF(Documentos!$B$13:$B$73,"Fiscal social e trabalhista")&gt;0,"Durante o contrato, as condições de habilitação continuam exigidas, e o contrato pode pedir certidões de regularidade a cada pagamento.","")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9">
    <mergeCell ref="B62:I62"/>
    <mergeCell ref="H38:I38"/>
    <mergeCell ref="B54:I54"/>
    <mergeCell ref="H43:I43"/>
    <mergeCell ref="C9:E9"/>
    <mergeCell ref="H41:I41"/>
    <mergeCell ref="B59:I59"/>
    <mergeCell ref="H44:I44"/>
    <mergeCell ref="H40:I40"/>
    <mergeCell ref="B56:I56"/>
    <mergeCell ref="H39:I39"/>
    <mergeCell ref="B58:I58"/>
    <mergeCell ref="B52:I52"/>
    <mergeCell ref="A47:I47"/>
    <mergeCell ref="H46:I46"/>
    <mergeCell ref="C8:E8"/>
    <mergeCell ref="C7:E7"/>
    <mergeCell ref="B57:I57"/>
    <mergeCell ref="B53:I53"/>
    <mergeCell ref="H45:I45"/>
    <mergeCell ref="H37:I37"/>
    <mergeCell ref="C6:E6"/>
    <mergeCell ref="B64:I64"/>
    <mergeCell ref="C5:E5"/>
    <mergeCell ref="B55:I55"/>
    <mergeCell ref="H42:I42"/>
    <mergeCell ref="B51:I51"/>
    <mergeCell ref="B63:I63"/>
    <mergeCell ref="B50:I50"/>
  </mergeCells>
  <conditionalFormatting sqref="B50:I50">
    <cfRule type="expression" priority="1" dxfId="2">
      <formula>LEN($B$50)&gt;0</formula>
    </cfRule>
  </conditionalFormatting>
  <conditionalFormatting sqref="B51:I51">
    <cfRule type="expression" priority="2" dxfId="2">
      <formula>LEN($B$51)&gt;0</formula>
    </cfRule>
  </conditionalFormatting>
  <conditionalFormatting sqref="B52:I52">
    <cfRule type="expression" priority="3" dxfId="2">
      <formula>LEN($B$52)&gt;0</formula>
    </cfRule>
  </conditionalFormatting>
  <conditionalFormatting sqref="B53:I53">
    <cfRule type="expression" priority="4" dxfId="2">
      <formula>LEN($B$53)&gt;0</formula>
    </cfRule>
  </conditionalFormatting>
  <conditionalFormatting sqref="B54:I54">
    <cfRule type="expression" priority="5" dxfId="2">
      <formula>LEN($B$54)&gt;0</formula>
    </cfRule>
  </conditionalFormatting>
  <conditionalFormatting sqref="B55:I55">
    <cfRule type="expression" priority="6" dxfId="2">
      <formula>LEN($B$55)&gt;0</formula>
    </cfRule>
  </conditionalFormatting>
  <conditionalFormatting sqref="B56:I56">
    <cfRule type="expression" priority="7" dxfId="2">
      <formula>LEN($B$56)&gt;0</formula>
    </cfRule>
  </conditionalFormatting>
  <conditionalFormatting sqref="B57:I57">
    <cfRule type="expression" priority="8" dxfId="2">
      <formula>LEN($B$57)&gt;0</formula>
    </cfRule>
  </conditionalFormatting>
  <conditionalFormatting sqref="B58:I58">
    <cfRule type="expression" priority="9" dxfId="2">
      <formula>LEN($B$58)&gt;0</formula>
    </cfRule>
  </conditionalFormatting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Manhattan</dc:creator>
  <dc:title>Calendário de validades</dc:title>
  <dcterms:created xsi:type="dcterms:W3CDTF">2026-10-23T13:24:48Z</dcterms:created>
  <dcterms:modified xsi:type="dcterms:W3CDTF">2026-10-23T13:24:48Z</dcterms:modified>
</cp:coreProperties>
</file>